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1." sheetId="1" r:id="rId1"/>
    <sheet name="2." sheetId="2" r:id="rId2"/>
    <sheet name="3." sheetId="3" state="hidden" r:id="rId3"/>
    <sheet name="3.1." sheetId="4" state="hidden" r:id="rId4"/>
    <sheet name="3.1.1." sheetId="5" state="hidden" r:id="rId5"/>
    <sheet name="3.2." sheetId="6" state="hidden" r:id="rId6"/>
    <sheet name="3. (2018)" sheetId="7" r:id="rId7"/>
    <sheet name="3.1 (2018)" sheetId="8" r:id="rId8"/>
    <sheet name="3.2 (2018)" sheetId="9" r:id="rId9"/>
    <sheet name="3. (2019)" sheetId="10" r:id="rId10"/>
    <sheet name="3.1 (2019)" sheetId="11" r:id="rId11"/>
    <sheet name="3.2 (2019)" sheetId="12" r:id="rId12"/>
    <sheet name="3. (2020)" sheetId="13" r:id="rId13"/>
    <sheet name="3.1 (2020)" sheetId="14" r:id="rId14"/>
    <sheet name="3.2 (2020)" sheetId="15" r:id="rId15"/>
    <sheet name="по закупкам" sheetId="16" r:id="rId16"/>
    <sheet name="по закупкам." sheetId="17" r:id="rId17"/>
    <sheet name="4, 4.1." sheetId="18" r:id="rId18"/>
    <sheet name="4.3." sheetId="19" r:id="rId19"/>
    <sheet name="5." sheetId="20" r:id="rId20"/>
  </sheets>
  <definedNames>
    <definedName name="_xlnm.Print_Titles" localSheetId="2">'3.'!$3:$4</definedName>
    <definedName name="_xlnm.Print_Titles" localSheetId="3">'3.1.'!$3:$4</definedName>
    <definedName name="_xlnm.Print_Titles" localSheetId="4">'3.1.1.'!$3:$4</definedName>
    <definedName name="_xlnm.Print_Titles" localSheetId="5">'3.2.'!$3:$4</definedName>
    <definedName name="_xlnm.Print_Area" localSheetId="2">'3.'!$AW$1:$IE$31</definedName>
    <definedName name="_xlnm.Print_Area" localSheetId="3">'3.1.'!$AW$1:$IE$52</definedName>
    <definedName name="_xlnm.Print_Area" localSheetId="4">'3.1.1.'!$AW$1:$IE$52</definedName>
    <definedName name="_xlnm.Print_Area" localSheetId="5">'3.2.'!$AW$1:$IE$24</definedName>
  </definedNames>
  <calcPr fullCalcOnLoad="1"/>
</workbook>
</file>

<file path=xl/sharedStrings.xml><?xml version="1.0" encoding="utf-8"?>
<sst xmlns="http://schemas.openxmlformats.org/spreadsheetml/2006/main" count="1312" uniqueCount="282">
  <si>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</si>
  <si>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</si>
  <si>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</si>
  <si>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</si>
  <si>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</si>
  <si>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ОКУД</t>
  </si>
  <si>
    <t>Дата</t>
  </si>
  <si>
    <t>Наименование бюджета</t>
  </si>
  <si>
    <t>по ОКПО</t>
  </si>
  <si>
    <t>Наименование органа, осуществляющего функции и полномочия учредителя</t>
  </si>
  <si>
    <t>ИНН</t>
  </si>
  <si>
    <t>Единица измерения</t>
  </si>
  <si>
    <t>руб.</t>
  </si>
  <si>
    <t>КПП</t>
  </si>
  <si>
    <t>511701001</t>
  </si>
  <si>
    <t>Юридический адрес учреждения</t>
  </si>
  <si>
    <t>по ОКТМО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</si>
  <si>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</si>
  <si>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</si>
  <si>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</si>
  <si>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</si>
  <si>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</si>
  <si>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2. Показатели финансового состояния учреждения</t>
  </si>
  <si>
    <t>Наименование показателя</t>
  </si>
  <si>
    <t xml:space="preserve">1. Нефинансовые активы, всего:                                     </t>
  </si>
  <si>
    <t xml:space="preserve">в том числе:                                                       </t>
  </si>
  <si>
    <t xml:space="preserve">из них:                                                            </t>
  </si>
  <si>
    <t xml:space="preserve">3. Показатели по поступлениям и выплатам учреждения </t>
  </si>
  <si>
    <t>КОСГУ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</si>
  <si>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</si>
  <si>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</si>
  <si>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</si>
  <si>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</si>
  <si>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</si>
  <si>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</si>
  <si>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</si>
  <si>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</si>
  <si>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</si>
  <si>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в том числе:</t>
  </si>
  <si>
    <t>180</t>
  </si>
  <si>
    <t>130</t>
  </si>
  <si>
    <t>…..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</si>
  <si>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</si>
  <si>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</si>
  <si>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</si>
  <si>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</si>
  <si>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</si>
  <si>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</si>
  <si>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</si>
  <si>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</si>
  <si>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</si>
  <si>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</si>
  <si>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</si>
  <si>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</si>
  <si>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</si>
  <si>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</si>
  <si>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</si>
  <si>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</si>
  <si>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</si>
  <si>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</si>
  <si>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</si>
  <si>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</si>
  <si>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</si>
  <si>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</si>
  <si>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</si>
  <si>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</si>
  <si>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</si>
  <si>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</si>
  <si>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</si>
  <si>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</si>
  <si>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</si>
  <si>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Объем публичных обязательств, всего</t>
  </si>
  <si>
    <t>Х</t>
  </si>
  <si>
    <t>очередной/текущий финансовый год</t>
  </si>
  <si>
    <t>Показатель</t>
  </si>
  <si>
    <t>1-ый год 
планового
периода</t>
  </si>
  <si>
    <t>2-ой год 
планового
периода</t>
  </si>
  <si>
    <t>в % к предыдущему году</t>
  </si>
  <si>
    <t xml:space="preserve">1-ый год 
планового
периода </t>
  </si>
  <si>
    <t xml:space="preserve">2-ой год 
планового
периода </t>
  </si>
  <si>
    <t>в том числе по категориям:</t>
  </si>
  <si>
    <t>4.3. Показатели динамики имущества учреждения</t>
  </si>
  <si>
    <t>Очередной финансовый год, м2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</si>
  <si>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</si>
  <si>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</si>
  <si>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</si>
  <si>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</si>
  <si>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</si>
  <si>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</si>
  <si>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</si>
  <si>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</si>
  <si>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</si>
  <si>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</si>
  <si>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Наименование мероприятия</t>
  </si>
  <si>
    <t>Сроки проведения</t>
  </si>
  <si>
    <t>Оптимизация штатного расписания</t>
  </si>
  <si>
    <t>Подписи лиц, ответственных за содержащиеся в Плане данные</t>
  </si>
  <si>
    <t>Руководитель учреждения</t>
  </si>
  <si>
    <t>(уполномоченное лицо)</t>
  </si>
  <si>
    <t>(расшифровка подписи полностью)</t>
  </si>
  <si>
    <t>(телефон)</t>
  </si>
  <si>
    <t>Приложение № 1 к Порядку составления и утверждения плана финансово-хозяйственной деятельности муниципальных учреждений</t>
  </si>
  <si>
    <t>(наименование органа, осуществляющего функции и полномочия учредителя)</t>
  </si>
  <si>
    <t xml:space="preserve">ФИНАНСОВО-ХОЗЯЙСТВЕННОЙ ДЕЯТЕЛЬНОСТИ </t>
  </si>
  <si>
    <t>Наименование учреждения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</si>
  <si>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</si>
  <si>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</si>
  <si>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 xml:space="preserve">1.1.недвижимое имущество, всего: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</si>
  <si>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</si>
  <si>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</si>
  <si>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</si>
  <si>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>3.1. Показатели по поступлениям и выплатам учреждения по средствам бюджета муниципального образования</t>
  </si>
  <si>
    <t>Остаток средств на начало периода</t>
  </si>
  <si>
    <t>Субсидии на выполнение муниципального задания</t>
  </si>
  <si>
    <t>Субсидии, предоставляемые в соответствии с аб. 2 п. 1 ст. 78.1 Бюджетного кодекса РФ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</si>
  <si>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</t>
  </si>
  <si>
    <t>выплаты за счет субсидии на выполнение муниципального задания:</t>
  </si>
  <si>
    <t xml:space="preserve">выплаты за счет субсидии, предоставляемые в соответствии с аб. 7 п. 1 ст. 78.1 Бюджетного кодекса РФ </t>
  </si>
  <si>
    <t>выплаты за счет субсидии на осуществление капитальных вложений в объекты капитального строительства муниципальной собственности или приобретение объектов:</t>
  </si>
  <si>
    <t>гранты в форме субсидий, в том числе предоставляемых по результатам конкурсов</t>
  </si>
  <si>
    <t>поступления от оказания услуг (работ), на платной основе и поступления от иной приносящей доход деятельности</t>
  </si>
  <si>
    <t>поступления от реализации ценных бумаг</t>
  </si>
  <si>
    <t>Средства во временном распоряжении, всего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</si>
  <si>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</si>
  <si>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</si>
  <si>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Среднесписочная среднегодовая численность работников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</si>
  <si>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</si>
  <si>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</si>
  <si>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</si>
  <si>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</si>
  <si>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* - указы Президента РФ от 07.05.2012 г. № 597, от 01.06.2012 г. № 761</t>
  </si>
  <si>
    <t>человек</t>
  </si>
  <si>
    <t>4.2. Показатели динамики оплаты труда, среднемесячной заработной платы работников учреждения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</si>
  <si>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</si>
  <si>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</si>
  <si>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…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</si>
  <si>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</si>
  <si>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</si>
  <si>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Единицы измерения</t>
  </si>
  <si>
    <t>Очередной финансовый год</t>
  </si>
  <si>
    <t>в ед. изм.</t>
  </si>
  <si>
    <t>тыс.руб.</t>
  </si>
  <si>
    <t>%</t>
  </si>
  <si>
    <t>* - указы Президента РФ от 07.05.2012г. № 597, от 01.06.2012 г. № 761</t>
  </si>
  <si>
    <t>на праве оперативного управления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</si>
  <si>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</si>
  <si>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</si>
  <si>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</si>
  <si>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</si>
  <si>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</si>
  <si>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Затраты, необходимые на проведение мероприятия тыс.руб.</t>
  </si>
  <si>
    <t>Повышение заработной платы</t>
  </si>
  <si>
    <t>Повышение квалификации</t>
  </si>
  <si>
    <t>Руководитель финансово-экономической/бухгалтерской службы</t>
  </si>
  <si>
    <t>Т.А.Шевченко</t>
  </si>
  <si>
    <t>Муниципальное бюджетное общеобразовательное учреждение основная общеобразовательная школа №1 н.п.Африканда</t>
  </si>
  <si>
    <t>Отдел образования администрации города Полярные зори с подведомственной территорией</t>
  </si>
  <si>
    <t>184220, Мурманская область, н.п. Африканда, ул. Мира, д. 6</t>
  </si>
  <si>
    <t>22625284</t>
  </si>
  <si>
    <t>5117300319</t>
  </si>
  <si>
    <t>1.1 Цели деятельности учреждения: образовательная деятельность по образовательным программам начального общего и основного общего образования</t>
  </si>
  <si>
    <t>Начальник отдела образования                           администрации г.Полярные Зори с п/т</t>
  </si>
  <si>
    <t>Отдел образования администрации города Полярные Зори                            с подведомственной территорией</t>
  </si>
  <si>
    <t>7-55-65</t>
  </si>
  <si>
    <t>1.3. Перечень услуг (работ), оказываемых (выполняемых) учреждением утвержденый муниципальным заданием: предоставление общедоступного и бесплатного начального общего, основного общего образования по основным общеобразовательным программам и программам дополнительного образования в образовательных учреждениях</t>
  </si>
  <si>
    <t>1.2. Виды деятельности: начальное общее, основное общее образование</t>
  </si>
  <si>
    <t>4771900</t>
  </si>
  <si>
    <t>Исполнитель              ведущий экономист</t>
  </si>
  <si>
    <t>Очередной финансовый год (человек/шт.ед.)</t>
  </si>
  <si>
    <t>Всего работников учреждения (с учетом новых рабочих мест) по штатному расписанию</t>
  </si>
  <si>
    <t>педагоги</t>
  </si>
  <si>
    <t>Фонд оплаты труда (211)</t>
  </si>
  <si>
    <t>в течение финансового года</t>
  </si>
  <si>
    <t>Работы, услуги по содержанию имущества (в т.ч. обслуживание оборудования по договору с ПК "Мурманторгтехника"</t>
  </si>
  <si>
    <t xml:space="preserve">3.1.1. Показатели по поступлениям и выплатам учреждения по средствам областного бюджета </t>
  </si>
  <si>
    <t>3.2. Показатели по поступлениям и выплатам учреждения по средствам от предпринимательской деятельности и иной приносящей доход деятельности</t>
  </si>
  <si>
    <t>2018г</t>
  </si>
  <si>
    <t>Сумма, тыс. руб.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</si>
  <si>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</si>
  <si>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</si>
  <si>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</si>
  <si>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</si>
  <si>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 </t>
  </si>
  <si>
    <t>дебиторская задолженность по расходам</t>
  </si>
  <si>
    <t xml:space="preserve">Обязательства, всего:                                            </t>
  </si>
  <si>
    <t xml:space="preserve">из них:  долговые обязательства                                                       </t>
  </si>
  <si>
    <t>кредиторская задолженность</t>
  </si>
  <si>
    <t xml:space="preserve">просроченная кредиторская задолженность                            </t>
  </si>
  <si>
    <t>Код строки</t>
  </si>
  <si>
    <t>Код по БК РФ</t>
  </si>
  <si>
    <t>Объем финансового обеспечения, руб. ( с точностью до двух знаков после запятой – 0,00)</t>
  </si>
  <si>
    <t>всего</t>
  </si>
  <si>
    <t>субсидия на финансовое обеспечение выполнения муниципального задания</t>
  </si>
  <si>
    <t>субсидии предоставляемые в соответствии с абзацем вторым пункта 1 статьи 78.1 Бюджетного кодекса РФ</t>
  </si>
  <si>
    <t>субсидии на 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</si>
  <si>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</si>
  <si>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</si>
  <si>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</si>
  <si>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                всего:</t>
  </si>
  <si>
    <t>в том числе доходы от собственности</t>
  </si>
  <si>
    <t>доходы 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</si>
  <si>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</si>
  <si>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</si>
  <si>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</si>
  <si>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</si>
  <si>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</si>
  <si>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                     всего: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</si>
  <si>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</si>
  <si>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</si>
  <si>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</si>
  <si>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</si>
  <si>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</si>
  <si>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</si>
  <si>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</si>
  <si>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</si>
  <si>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</si>
  <si>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</si>
  <si>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</si>
  <si>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</si>
  <si>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</si>
  <si>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</si>
  <si>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</si>
  <si>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</si>
  <si>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по расходам на закупку товаров, работ, услуг учреждения</t>
  </si>
  <si>
    <t>Кд строки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</si>
  <si>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</si>
  <si>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запятой)</t>
  </si>
  <si>
    <t>всего на закупки</t>
  </si>
  <si>
    <t>в соответствсии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</si>
  <si>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соответствсии с Федеральным законом от 18.07.2011 г. № 223-ФЗ «О закупках товаров,работу, услуг отдельными видами юридических лиц»</t>
  </si>
  <si>
    <t>очередной фин. год</t>
  </si>
  <si>
    <t>Всего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</si>
  <si>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</si>
  <si>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</si>
  <si>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</si>
  <si>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</si>
  <si>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</si>
  <si>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</si>
  <si>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</si>
  <si>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</si>
  <si>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</si>
  <si>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</si>
  <si>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</si>
  <si>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</si>
  <si>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</si>
  <si>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</si>
  <si>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</si>
  <si>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</si>
  <si>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 в части переданных полномочий государственного (муниципального 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</si>
  <si>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</si>
  <si>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111, 112, 119</t>
  </si>
  <si>
    <t>111, 119</t>
  </si>
  <si>
    <t>852, 853</t>
  </si>
  <si>
    <t>130, 180</t>
  </si>
  <si>
    <t>3. Показатели по поступлениям и выплатам учреждения на  2018 г.</t>
  </si>
  <si>
    <t>3.1 Показатели по поступлениям и выплатам учреждения по средствам бюджета муниципального образования                на  2018 г.</t>
  </si>
  <si>
    <t>3.2 Показатели по поступлениям и выплатам учреждения по средствам областного бюджета                                               на 2018 г.</t>
  </si>
  <si>
    <t>3. Показатели по поступлениям и выплатам учреждения на  2019 г.</t>
  </si>
  <si>
    <t>3.1 Показатели по поступлениям и выплатам учреждения по средствам бюджета муниципального образования                на  2019 г.</t>
  </si>
  <si>
    <t>3.2 Показатели по поступлениям и выплатам учреждения по средствам областного бюджета                                               на 2019 г.</t>
  </si>
  <si>
    <t>2019г</t>
  </si>
  <si>
    <t>ПЛАН</t>
  </si>
  <si>
    <t>на 2019г.</t>
  </si>
  <si>
    <t>на 2018 год и плановый период 2019-2020гг</t>
  </si>
  <si>
    <t>2020г</t>
  </si>
  <si>
    <t>3. Показатели по поступлениям и выплатам учреждения на  2020 г.</t>
  </si>
  <si>
    <t>3.1 Показатели по поступлениям и выплатам учреждения по средствам бюджета муниципального образования                на  2020 г.</t>
  </si>
  <si>
    <t>3.2 Показатели по поступлениям и выплатам учреждения по средствам областного бюджета                                               на 2020 г.</t>
  </si>
  <si>
    <t>на 1 января 2018г.</t>
  </si>
  <si>
    <t>на 2018г.</t>
  </si>
  <si>
    <t>на 2020г.</t>
  </si>
  <si>
    <t>2-ой год планового периода</t>
  </si>
  <si>
    <t>1-ый год планового периода</t>
  </si>
  <si>
    <t>1.5. Общая балансовая стоимость недвижимого имущества составляет 76190165 руб. ,</t>
  </si>
  <si>
    <t>стоимость недвижимого имущества, закрепленного собственником имущества за учреждением на праве оперативного управления  76190165 руб.;</t>
  </si>
  <si>
    <t>1.6. Общая балансовая стоимость движимого имущества составляет 8334908 руб.,</t>
  </si>
  <si>
    <t>в том числе: балансовая стоимость особо ценного движимого имущества 2567484 руб.</t>
  </si>
  <si>
    <t>Е. С. Емельянова</t>
  </si>
  <si>
    <t>Дата утверждения 27.11.2018г.</t>
  </si>
  <si>
    <t>От "27" ноября 2018 года</t>
  </si>
  <si>
    <t>27.11.2018</t>
  </si>
  <si>
    <t>О.В. Зиненкова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</si>
</sst>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%"/>
    <numFmt numFmtId="174" formatCode="0.0"/>
    <numFmt numFmtId="175" formatCode="0.0000"/>
    <numFmt numFmtId="176" formatCode="0.000"/>
    <numFmt numFmtId="177" formatCode="#,##0.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right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wrapText="1"/>
    </xf>
    <xf numFmtId="4" fontId="11" fillId="34" borderId="11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4" fontId="11" fillId="35" borderId="11" xfId="0" applyNumberFormat="1" applyFont="1" applyFill="1" applyBorder="1" applyAlignment="1">
      <alignment horizontal="center" vertical="top"/>
    </xf>
    <xf numFmtId="4" fontId="10" fillId="36" borderId="11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18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wrapText="1"/>
      <protection/>
    </xf>
    <xf numFmtId="0" fontId="3" fillId="0" borderId="0" xfId="53" applyFont="1" applyAlignment="1">
      <alignment vertical="center" wrapText="1"/>
      <protection/>
    </xf>
    <xf numFmtId="0" fontId="4" fillId="0" borderId="0" xfId="53" applyFont="1">
      <alignment/>
      <protection/>
    </xf>
    <xf numFmtId="0" fontId="4" fillId="0" borderId="0" xfId="53" applyFont="1" applyFill="1">
      <alignment/>
      <protection/>
    </xf>
    <xf numFmtId="0" fontId="7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0" xfId="53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174" fontId="8" fillId="0" borderId="11" xfId="0" applyNumberFormat="1" applyFont="1" applyFill="1" applyBorder="1" applyAlignment="1">
      <alignment/>
    </xf>
    <xf numFmtId="9" fontId="4" fillId="0" borderId="11" xfId="0" applyNumberFormat="1" applyFont="1" applyBorder="1" applyAlignment="1">
      <alignment/>
    </xf>
    <xf numFmtId="173" fontId="1" fillId="0" borderId="11" xfId="58" applyNumberFormat="1" applyBorder="1" applyAlignment="1">
      <alignment/>
    </xf>
    <xf numFmtId="1" fontId="15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1" fontId="10" fillId="0" borderId="15" xfId="61" applyFont="1" applyBorder="1" applyAlignment="1">
      <alignment horizontal="center" vertical="center" wrapText="1"/>
    </xf>
    <xf numFmtId="171" fontId="10" fillId="0" borderId="15" xfId="0" applyNumberFormat="1" applyFont="1" applyBorder="1" applyAlignment="1">
      <alignment horizontal="center" vertical="center" wrapText="1"/>
    </xf>
    <xf numFmtId="9" fontId="1" fillId="0" borderId="11" xfId="58" applyFill="1" applyBorder="1" applyAlignment="1">
      <alignment/>
    </xf>
    <xf numFmtId="9" fontId="1" fillId="0" borderId="11" xfId="58" applyNumberFormat="1" applyFill="1" applyBorder="1" applyAlignment="1">
      <alignment/>
    </xf>
    <xf numFmtId="171" fontId="5" fillId="0" borderId="15" xfId="6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171" fontId="2" fillId="0" borderId="15" xfId="6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1" fontId="10" fillId="0" borderId="15" xfId="61" applyFont="1" applyFill="1" applyBorder="1" applyAlignment="1">
      <alignment horizontal="center" vertical="center" wrapText="1"/>
    </xf>
    <xf numFmtId="171" fontId="10" fillId="0" borderId="15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justify" vertical="center" wrapText="1"/>
      <protection/>
    </xf>
    <xf numFmtId="0" fontId="4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0" fontId="15" fillId="0" borderId="0" xfId="53" applyFont="1" applyBorder="1" applyAlignment="1">
      <alignment horizontal="left" wrapText="1"/>
      <protection/>
    </xf>
    <xf numFmtId="0" fontId="15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left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2" fillId="0" borderId="10" xfId="53" applyFont="1" applyBorder="1" applyAlignment="1">
      <alignment horizontal="right" wrapText="1"/>
      <protection/>
    </xf>
    <xf numFmtId="0" fontId="18" fillId="0" borderId="12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4" fontId="11" fillId="33" borderId="11" xfId="0" applyNumberFormat="1" applyFont="1" applyFill="1" applyBorder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4" fontId="10" fillId="0" borderId="18" xfId="0" applyNumberFormat="1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center" vertical="top"/>
    </xf>
    <xf numFmtId="0" fontId="11" fillId="33" borderId="11" xfId="0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1" fillId="34" borderId="11" xfId="0" applyNumberFormat="1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4" fontId="12" fillId="0" borderId="13" xfId="0" applyNumberFormat="1" applyFont="1" applyBorder="1" applyAlignment="1">
      <alignment horizontal="center" vertical="top"/>
    </xf>
    <xf numFmtId="4" fontId="12" fillId="0" borderId="18" xfId="0" applyNumberFormat="1" applyFont="1" applyBorder="1" applyAlignment="1">
      <alignment horizontal="center" vertical="top"/>
    </xf>
    <xf numFmtId="4" fontId="12" fillId="0" borderId="19" xfId="0" applyNumberFormat="1" applyFont="1" applyBorder="1" applyAlignment="1">
      <alignment horizontal="center"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center" vertical="top"/>
    </xf>
    <xf numFmtId="4" fontId="11" fillId="34" borderId="11" xfId="0" applyNumberFormat="1" applyFont="1" applyFill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top"/>
    </xf>
    <xf numFmtId="4" fontId="11" fillId="34" borderId="18" xfId="0" applyNumberFormat="1" applyFont="1" applyFill="1" applyBorder="1" applyAlignment="1">
      <alignment horizontal="center" vertical="top"/>
    </xf>
    <xf numFmtId="4" fontId="11" fillId="34" borderId="19" xfId="0" applyNumberFormat="1" applyFont="1" applyFill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top" wrapText="1"/>
    </xf>
    <xf numFmtId="4" fontId="11" fillId="0" borderId="18" xfId="0" applyNumberFormat="1" applyFont="1" applyFill="1" applyBorder="1" applyAlignment="1">
      <alignment horizontal="center" vertical="top" wrapText="1"/>
    </xf>
    <xf numFmtId="4" fontId="11" fillId="0" borderId="19" xfId="0" applyNumberFormat="1" applyFont="1" applyFill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/>
    </xf>
    <xf numFmtId="4" fontId="11" fillId="0" borderId="18" xfId="0" applyNumberFormat="1" applyFont="1" applyBorder="1" applyAlignment="1">
      <alignment horizontal="center" vertical="top"/>
    </xf>
    <xf numFmtId="4" fontId="11" fillId="0" borderId="19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4" fontId="10" fillId="36" borderId="11" xfId="0" applyNumberFormat="1" applyFont="1" applyFill="1" applyBorder="1" applyAlignment="1">
      <alignment horizontal="center" vertical="top"/>
    </xf>
    <xf numFmtId="4" fontId="11" fillId="36" borderId="11" xfId="0" applyNumberFormat="1" applyFont="1" applyFill="1" applyBorder="1" applyAlignment="1">
      <alignment horizontal="center" vertical="top"/>
    </xf>
    <xf numFmtId="49" fontId="10" fillId="36" borderId="11" xfId="0" applyNumberFormat="1" applyFont="1" applyFill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top"/>
    </xf>
    <xf numFmtId="4" fontId="11" fillId="35" borderId="11" xfId="0" applyNumberFormat="1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center" vertical="top"/>
    </xf>
    <xf numFmtId="4" fontId="11" fillId="35" borderId="11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ФХД ГОБУЗ ЦГБ на 25.12.2012 г. со всеми приложения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L53"/>
  <sheetViews>
    <sheetView tabSelected="1" zoomScaleSheetLayoutView="130" zoomScalePageLayoutView="0" workbookViewId="0" topLeftCell="A1">
      <selection activeCell="J19" sqref="J19"/>
    </sheetView>
  </sheetViews>
  <sheetFormatPr defaultColWidth="9.00390625" defaultRowHeight="12.75"/>
  <cols>
    <col min="1" max="2" width="9.125" style="1" customWidth="1"/>
    <col min="3" max="3" width="14.00390625" style="1" customWidth="1"/>
    <col min="4" max="4" width="10.625" style="1" customWidth="1"/>
    <col min="5" max="5" width="11.75390625" style="1" customWidth="1"/>
    <col min="6" max="6" width="12.25390625" style="1" customWidth="1"/>
    <col min="7" max="7" width="13.75390625" style="1" customWidth="1"/>
    <col min="8" max="8" width="10.125" style="1" customWidth="1"/>
    <col min="9" max="9" width="14.125" style="1" customWidth="1"/>
    <col min="10" max="10" width="16.25390625" style="1" customWidth="1"/>
    <col min="11" max="16384" width="9.125" style="1" customWidth="1"/>
  </cols>
  <sheetData>
    <row r="1" spans="8:10" ht="12.75" customHeight="1">
      <c r="H1" s="161" t="s">
        <v>101</v>
      </c>
      <c r="I1" s="161"/>
      <c r="J1" s="161"/>
    </row>
    <row r="2" spans="8:10" ht="12.75">
      <c r="H2" s="161"/>
      <c r="I2" s="161"/>
      <c r="J2" s="161"/>
    </row>
    <row r="3" spans="8:10" ht="9.75" customHeight="1">
      <c r="H3" s="161"/>
      <c r="I3" s="161"/>
      <c r="J3" s="161"/>
    </row>
    <row r="4" spans="8:10" ht="12.75">
      <c r="H4" s="161"/>
      <c r="I4" s="161"/>
      <c r="J4" s="161"/>
    </row>
    <row r="5" spans="8:10" ht="12.75">
      <c r="H5" s="161"/>
      <c r="I5" s="161"/>
      <c r="J5" s="161"/>
    </row>
    <row r="6" spans="8:10" ht="12.75">
      <c r="H6" s="70"/>
      <c r="I6" s="70"/>
      <c r="J6" s="70"/>
    </row>
    <row r="7" spans="8:10" ht="12.75">
      <c r="H7" s="70"/>
      <c r="I7" s="70"/>
      <c r="J7" s="70"/>
    </row>
    <row r="8" spans="8:10" ht="12.75">
      <c r="H8" s="70"/>
      <c r="I8" s="70"/>
      <c r="J8" s="70"/>
    </row>
    <row r="9" spans="8:10" ht="3" customHeight="1" hidden="1">
      <c r="H9" s="70"/>
      <c r="I9" s="70"/>
      <c r="J9" s="70"/>
    </row>
    <row r="10" ht="12" customHeight="1"/>
    <row r="11" ht="12.75" hidden="1"/>
    <row r="12" spans="1:10" ht="12.75" customHeight="1">
      <c r="A12" s="2"/>
      <c r="B12" s="2"/>
      <c r="C12" s="2"/>
      <c r="D12" s="2"/>
      <c r="E12" s="2"/>
      <c r="F12" s="2"/>
      <c r="G12" s="2"/>
      <c r="H12" s="169" t="s">
        <v>0</v>
      </c>
      <c r="I12" s="169"/>
      <c r="J12" s="169"/>
    </row>
    <row r="13" spans="1:10" ht="24" customHeight="1">
      <c r="A13" s="2"/>
      <c r="B13" s="2"/>
      <c r="C13" s="2"/>
      <c r="D13" s="2"/>
      <c r="E13" s="2"/>
      <c r="F13" s="2"/>
      <c r="G13" s="2"/>
      <c r="H13" s="163" t="s">
        <v>161</v>
      </c>
      <c r="I13" s="163"/>
      <c r="J13" s="163"/>
    </row>
    <row r="14" spans="1:10" ht="23.25" customHeight="1">
      <c r="A14" s="2"/>
      <c r="B14" s="2"/>
      <c r="C14" s="2"/>
      <c r="D14" s="2"/>
      <c r="E14" s="2"/>
      <c r="F14" s="2"/>
      <c r="G14" s="2"/>
      <c r="H14" s="170" t="s">
        <v>1</v>
      </c>
      <c r="I14" s="170"/>
      <c r="J14" s="170"/>
    </row>
    <row r="15" spans="1:10" ht="27.75" customHeight="1">
      <c r="A15" s="2"/>
      <c r="B15" s="2"/>
      <c r="C15" s="2"/>
      <c r="D15" s="2"/>
      <c r="E15" s="2"/>
      <c r="F15" s="2"/>
      <c r="G15" s="162" t="s">
        <v>162</v>
      </c>
      <c r="H15" s="163"/>
      <c r="I15" s="163"/>
      <c r="J15" s="163"/>
    </row>
    <row r="16" spans="1:10" ht="24" customHeight="1">
      <c r="A16" s="2"/>
      <c r="B16" s="2"/>
      <c r="C16" s="2"/>
      <c r="D16" s="2"/>
      <c r="E16" s="2"/>
      <c r="F16" s="2"/>
      <c r="G16" s="6"/>
      <c r="H16" s="164" t="s">
        <v>102</v>
      </c>
      <c r="I16" s="164"/>
      <c r="J16" s="164"/>
    </row>
    <row r="17" spans="1:10" ht="12.75">
      <c r="A17" s="2"/>
      <c r="B17" s="2"/>
      <c r="C17" s="2"/>
      <c r="D17" s="2"/>
      <c r="E17" s="2"/>
      <c r="F17" s="2"/>
      <c r="G17" s="2"/>
      <c r="H17" s="146" t="s">
        <v>278</v>
      </c>
      <c r="I17" s="146"/>
      <c r="J17" s="146"/>
    </row>
    <row r="18" spans="1:10" ht="14.25" customHeight="1">
      <c r="A18" s="2"/>
      <c r="B18" s="2"/>
      <c r="C18" s="2"/>
      <c r="D18" s="2"/>
      <c r="E18" s="2"/>
      <c r="F18" s="2"/>
      <c r="G18" s="2"/>
      <c r="H18" s="5"/>
      <c r="I18" s="4"/>
      <c r="J18" s="111" t="s">
        <v>281</v>
      </c>
    </row>
    <row r="19" spans="1:10" ht="22.5">
      <c r="A19" s="2"/>
      <c r="B19" s="2"/>
      <c r="C19" s="2"/>
      <c r="D19" s="2"/>
      <c r="E19" s="2"/>
      <c r="F19" s="2"/>
      <c r="G19" s="2"/>
      <c r="H19" s="68" t="s">
        <v>2</v>
      </c>
      <c r="I19" s="6"/>
      <c r="J19" s="67" t="s">
        <v>3</v>
      </c>
    </row>
    <row r="20" spans="1:10" ht="12.75">
      <c r="A20" s="2"/>
      <c r="B20" s="2"/>
      <c r="C20" s="2"/>
      <c r="D20" s="2"/>
      <c r="E20" s="2"/>
      <c r="F20" s="2"/>
      <c r="G20" s="2"/>
      <c r="H20" s="3"/>
      <c r="I20" s="6"/>
      <c r="J20" s="7"/>
    </row>
    <row r="21" spans="1:10" ht="12.75">
      <c r="A21" s="2"/>
      <c r="B21" s="2"/>
      <c r="C21" s="2"/>
      <c r="D21" s="2"/>
      <c r="E21" s="2"/>
      <c r="F21" s="2"/>
      <c r="G21" s="2"/>
      <c r="H21" s="8"/>
      <c r="I21" s="6"/>
      <c r="J21" s="9"/>
    </row>
    <row r="22" spans="1:10" ht="18.75">
      <c r="A22" s="165" t="s">
        <v>261</v>
      </c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8.75">
      <c r="A23" s="165" t="s">
        <v>103</v>
      </c>
      <c r="B23" s="165"/>
      <c r="C23" s="165"/>
      <c r="D23" s="165"/>
      <c r="E23" s="165"/>
      <c r="F23" s="165"/>
      <c r="G23" s="165"/>
      <c r="H23" s="165"/>
      <c r="I23" s="165"/>
      <c r="J23" s="165"/>
    </row>
    <row r="24" spans="1:10" ht="15.75">
      <c r="A24" s="166" t="s">
        <v>263</v>
      </c>
      <c r="B24" s="166"/>
      <c r="C24" s="166"/>
      <c r="D24" s="166"/>
      <c r="E24" s="166"/>
      <c r="F24" s="166"/>
      <c r="G24" s="166"/>
      <c r="H24" s="166"/>
      <c r="I24" s="166"/>
      <c r="J24" s="166"/>
    </row>
    <row r="25" spans="1:10" ht="15">
      <c r="A25" s="10"/>
      <c r="B25" s="10"/>
      <c r="C25" s="10"/>
      <c r="D25" s="10"/>
      <c r="E25" s="167" t="s">
        <v>279</v>
      </c>
      <c r="F25" s="167"/>
      <c r="G25" s="167"/>
      <c r="H25" s="10"/>
      <c r="I25" s="10"/>
      <c r="J25" s="10"/>
    </row>
    <row r="26" spans="1:10" ht="15.75">
      <c r="A26" s="10"/>
      <c r="B26" s="10"/>
      <c r="C26" s="10"/>
      <c r="D26" s="10"/>
      <c r="E26" s="11"/>
      <c r="F26" s="11"/>
      <c r="G26" s="11"/>
      <c r="H26" s="10"/>
      <c r="I26" s="10"/>
      <c r="J26" s="10"/>
    </row>
    <row r="27" spans="1:10" ht="15.75">
      <c r="A27" s="10"/>
      <c r="B27" s="10"/>
      <c r="C27" s="10"/>
      <c r="D27" s="10"/>
      <c r="E27" s="11"/>
      <c r="F27" s="11"/>
      <c r="G27" s="11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2" t="s">
        <v>4</v>
      </c>
    </row>
    <row r="29" spans="5:10" ht="12.75">
      <c r="E29" s="168"/>
      <c r="F29" s="168"/>
      <c r="G29" s="168"/>
      <c r="I29" s="13" t="s">
        <v>5</v>
      </c>
      <c r="J29" s="14"/>
    </row>
    <row r="30" spans="1:10" ht="39.75" customHeight="1">
      <c r="A30" s="154" t="s">
        <v>104</v>
      </c>
      <c r="B30" s="154"/>
      <c r="C30" s="154"/>
      <c r="D30" s="154" t="s">
        <v>155</v>
      </c>
      <c r="E30" s="154"/>
      <c r="F30" s="154"/>
      <c r="G30" s="154"/>
      <c r="I30" s="13" t="s">
        <v>6</v>
      </c>
      <c r="J30" s="14" t="s">
        <v>280</v>
      </c>
    </row>
    <row r="31" spans="1:10" ht="23.25" customHeight="1">
      <c r="A31" s="155" t="s">
        <v>7</v>
      </c>
      <c r="B31" s="155"/>
      <c r="C31" s="155"/>
      <c r="D31" s="155"/>
      <c r="E31" s="155"/>
      <c r="F31" s="155"/>
      <c r="G31" s="155"/>
      <c r="I31" s="13" t="s">
        <v>8</v>
      </c>
      <c r="J31" s="14" t="s">
        <v>158</v>
      </c>
    </row>
    <row r="32" spans="1:10" ht="41.25" customHeight="1">
      <c r="A32" s="154" t="s">
        <v>9</v>
      </c>
      <c r="B32" s="154"/>
      <c r="C32" s="154"/>
      <c r="D32" s="154" t="s">
        <v>156</v>
      </c>
      <c r="E32" s="154"/>
      <c r="F32" s="154"/>
      <c r="G32" s="154"/>
      <c r="I32" s="13" t="s">
        <v>10</v>
      </c>
      <c r="J32" s="14" t="s">
        <v>159</v>
      </c>
    </row>
    <row r="33" spans="1:10" ht="12.75" customHeight="1">
      <c r="A33" s="154" t="s">
        <v>11</v>
      </c>
      <c r="B33" s="154"/>
      <c r="C33" s="154"/>
      <c r="D33" s="154" t="s">
        <v>12</v>
      </c>
      <c r="E33" s="154"/>
      <c r="F33" s="154"/>
      <c r="G33" s="154"/>
      <c r="I33" s="13" t="s">
        <v>13</v>
      </c>
      <c r="J33" s="14" t="s">
        <v>14</v>
      </c>
    </row>
    <row r="34" spans="1:10" ht="26.25" customHeight="1">
      <c r="A34" s="154" t="s">
        <v>15</v>
      </c>
      <c r="B34" s="154"/>
      <c r="C34" s="154"/>
      <c r="D34" s="154" t="s">
        <v>157</v>
      </c>
      <c r="E34" s="154"/>
      <c r="F34" s="154"/>
      <c r="G34" s="154"/>
      <c r="I34" s="13" t="s">
        <v>16</v>
      </c>
      <c r="J34" s="14" t="s">
        <v>166</v>
      </c>
    </row>
    <row r="35" spans="1:10" ht="24" customHeight="1">
      <c r="A35" s="155" t="s">
        <v>17</v>
      </c>
      <c r="B35" s="155"/>
      <c r="C35" s="155"/>
      <c r="D35" s="154" t="s">
        <v>157</v>
      </c>
      <c r="E35" s="154"/>
      <c r="F35" s="154"/>
      <c r="G35" s="154"/>
      <c r="H35" s="10"/>
      <c r="I35" s="8" t="s">
        <v>18</v>
      </c>
      <c r="J35" s="12">
        <v>902</v>
      </c>
    </row>
    <row r="36" spans="4:10" ht="12.75" customHeight="1">
      <c r="D36" s="156"/>
      <c r="E36" s="156"/>
      <c r="F36" s="156"/>
      <c r="G36" s="156"/>
      <c r="H36" s="10"/>
      <c r="I36" s="8" t="s">
        <v>19</v>
      </c>
      <c r="J36" s="12">
        <v>383</v>
      </c>
    </row>
    <row r="37" spans="4:10" ht="12.75">
      <c r="D37" s="15"/>
      <c r="E37" s="15"/>
      <c r="F37" s="15"/>
      <c r="G37" s="15"/>
      <c r="H37" s="10"/>
      <c r="I37" s="8"/>
      <c r="J37" s="16"/>
    </row>
    <row r="38" spans="4:10" ht="12.75">
      <c r="D38" s="15"/>
      <c r="E38" s="15"/>
      <c r="F38" s="15"/>
      <c r="G38" s="15"/>
      <c r="H38" s="10"/>
      <c r="I38" s="8"/>
      <c r="J38" s="16"/>
    </row>
    <row r="39" spans="1:10" ht="15.75" customHeight="1">
      <c r="A39" s="157" t="s">
        <v>20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2.7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2" ht="26.25" customHeight="1">
      <c r="A41" s="151" t="s">
        <v>160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71"/>
      <c r="L41" s="71"/>
    </row>
    <row r="42" spans="1:12" s="17" customFormat="1" ht="18" customHeight="1">
      <c r="A42" s="152" t="s">
        <v>165</v>
      </c>
      <c r="B42" s="152"/>
      <c r="C42" s="152"/>
      <c r="D42" s="152"/>
      <c r="E42" s="152"/>
      <c r="F42" s="152"/>
      <c r="G42" s="152"/>
      <c r="H42" s="152"/>
      <c r="I42" s="152"/>
      <c r="J42" s="152"/>
      <c r="K42" s="72"/>
      <c r="L42" s="72"/>
    </row>
    <row r="43" spans="1:12" s="17" customFormat="1" ht="52.5" customHeight="1">
      <c r="A43" s="152" t="s">
        <v>164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72"/>
      <c r="L43" s="72"/>
    </row>
    <row r="44" spans="1:12" s="17" customFormat="1" ht="29.25" customHeight="1">
      <c r="A44" s="152" t="s">
        <v>21</v>
      </c>
      <c r="B44" s="152"/>
      <c r="C44" s="152"/>
      <c r="D44" s="152"/>
      <c r="E44" s="152"/>
      <c r="F44" s="152"/>
      <c r="G44" s="152"/>
      <c r="H44" s="152"/>
      <c r="I44" s="152"/>
      <c r="J44" s="152"/>
      <c r="K44" s="72"/>
      <c r="L44" s="72"/>
    </row>
    <row r="45" spans="1:12" ht="20.25" customHeight="1">
      <c r="A45" s="153" t="s">
        <v>273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71"/>
      <c r="L45" s="71"/>
    </row>
    <row r="46" spans="1:12" ht="15.75">
      <c r="A46" s="160" t="s">
        <v>38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71"/>
      <c r="L46" s="71"/>
    </row>
    <row r="47" spans="1:12" ht="33.75" customHeight="1">
      <c r="A47" s="159" t="s">
        <v>274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71"/>
      <c r="L47" s="71"/>
    </row>
    <row r="48" spans="1:12" ht="34.5" customHeight="1">
      <c r="A48" s="159" t="s">
        <v>105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71"/>
      <c r="L48" s="71"/>
    </row>
    <row r="49" spans="1:12" ht="32.25" customHeight="1">
      <c r="A49" s="158" t="s">
        <v>106</v>
      </c>
      <c r="B49" s="158"/>
      <c r="C49" s="158"/>
      <c r="D49" s="158"/>
      <c r="E49" s="158"/>
      <c r="F49" s="158"/>
      <c r="G49" s="158"/>
      <c r="H49" s="158"/>
      <c r="I49" s="158"/>
      <c r="J49" s="158"/>
      <c r="K49" s="71"/>
      <c r="L49" s="71"/>
    </row>
    <row r="50" spans="1:12" ht="18.75" customHeight="1">
      <c r="A50" s="147" t="s">
        <v>275</v>
      </c>
      <c r="B50" s="147"/>
      <c r="C50" s="147"/>
      <c r="D50" s="147"/>
      <c r="E50" s="147"/>
      <c r="F50" s="147"/>
      <c r="G50" s="147"/>
      <c r="H50" s="147"/>
      <c r="I50" s="147"/>
      <c r="J50" s="147"/>
      <c r="K50" s="72"/>
      <c r="L50" s="72"/>
    </row>
    <row r="51" spans="1:12" ht="18" customHeight="1">
      <c r="A51" s="149" t="s">
        <v>276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</row>
    <row r="52" spans="1:10" ht="12.75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</row>
    <row r="53" spans="1:10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</row>
  </sheetData>
  <sheetProtection selectLockedCells="1" selectUnlockedCells="1"/>
  <mergeCells count="39">
    <mergeCell ref="D30:G30"/>
    <mergeCell ref="A31:C31"/>
    <mergeCell ref="D31:G31"/>
    <mergeCell ref="A34:C34"/>
    <mergeCell ref="H12:J12"/>
    <mergeCell ref="H13:J13"/>
    <mergeCell ref="H14:J14"/>
    <mergeCell ref="A33:C33"/>
    <mergeCell ref="D33:G33"/>
    <mergeCell ref="A30:C30"/>
    <mergeCell ref="H1:J5"/>
    <mergeCell ref="G15:J15"/>
    <mergeCell ref="H16:J16"/>
    <mergeCell ref="A22:J22"/>
    <mergeCell ref="A23:J23"/>
    <mergeCell ref="A32:C32"/>
    <mergeCell ref="D32:G32"/>
    <mergeCell ref="A24:J24"/>
    <mergeCell ref="E25:G25"/>
    <mergeCell ref="E29:G29"/>
    <mergeCell ref="D34:G34"/>
    <mergeCell ref="A35:C35"/>
    <mergeCell ref="D35:G35"/>
    <mergeCell ref="D36:G36"/>
    <mergeCell ref="A39:J39"/>
    <mergeCell ref="A49:J49"/>
    <mergeCell ref="A47:J47"/>
    <mergeCell ref="A46:J46"/>
    <mergeCell ref="A48:J48"/>
    <mergeCell ref="H17:J17"/>
    <mergeCell ref="A50:J50"/>
    <mergeCell ref="A52:J52"/>
    <mergeCell ref="A51:L51"/>
    <mergeCell ref="A40:J40"/>
    <mergeCell ref="A41:J41"/>
    <mergeCell ref="A42:J42"/>
    <mergeCell ref="A43:J43"/>
    <mergeCell ref="A44:J44"/>
    <mergeCell ref="A45:J45"/>
  </mergeCells>
  <printOptions/>
  <pageMargins left="0.7086614173228347" right="0.7086614173228347" top="0" bottom="0.7480314960629921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7">
      <selection activeCell="D20" sqref="D20"/>
    </sheetView>
  </sheetViews>
  <sheetFormatPr defaultColWidth="8.875" defaultRowHeight="12.75"/>
  <cols>
    <col min="1" max="1" width="38.375" style="19" customWidth="1"/>
    <col min="2" max="2" width="6.75390625" style="19" customWidth="1"/>
    <col min="3" max="3" width="8.00390625" style="19" customWidth="1"/>
    <col min="4" max="4" width="14.75390625" style="19" customWidth="1"/>
    <col min="5" max="5" width="15.75390625" style="19" customWidth="1"/>
    <col min="6" max="6" width="14.375" style="19" customWidth="1"/>
    <col min="7" max="7" width="7.75390625" style="19" customWidth="1"/>
    <col min="8" max="8" width="8.125" style="19" customWidth="1"/>
    <col min="9" max="9" width="13.75390625" style="19" customWidth="1"/>
    <col min="10" max="10" width="8.00390625" style="19" customWidth="1"/>
    <col min="11" max="16384" width="8.875" style="19" customWidth="1"/>
  </cols>
  <sheetData>
    <row r="1" spans="1:10" ht="12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171" t="s">
        <v>257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44.25" customHeight="1">
      <c r="A4" s="119" t="s">
        <v>23</v>
      </c>
      <c r="B4" s="119" t="s">
        <v>188</v>
      </c>
      <c r="C4" s="119" t="s">
        <v>189</v>
      </c>
      <c r="D4" s="240" t="s">
        <v>190</v>
      </c>
      <c r="E4" s="240"/>
      <c r="F4" s="240"/>
      <c r="G4" s="240"/>
      <c r="H4" s="240"/>
      <c r="I4" s="240"/>
      <c r="J4" s="240"/>
    </row>
    <row r="5" spans="1:10" ht="12.75">
      <c r="A5" s="241"/>
      <c r="B5" s="241"/>
      <c r="C5" s="241"/>
      <c r="D5" s="240" t="s">
        <v>191</v>
      </c>
      <c r="E5" s="240"/>
      <c r="F5" s="240"/>
      <c r="G5" s="240"/>
      <c r="H5" s="240"/>
      <c r="I5" s="240"/>
      <c r="J5" s="240"/>
    </row>
    <row r="6" spans="1:10" ht="51" customHeight="1">
      <c r="A6" s="241"/>
      <c r="B6" s="241"/>
      <c r="C6" s="241"/>
      <c r="D6" s="240"/>
      <c r="E6" s="240" t="s">
        <v>192</v>
      </c>
      <c r="F6" s="238" t="s">
        <v>193</v>
      </c>
      <c r="G6" s="240" t="s">
        <v>194</v>
      </c>
      <c r="H6" s="238" t="s">
        <v>195</v>
      </c>
      <c r="I6" s="240" t="s">
        <v>196</v>
      </c>
      <c r="J6" s="240"/>
    </row>
    <row r="7" spans="1:10" ht="18.75" customHeight="1">
      <c r="A7" s="241"/>
      <c r="B7" s="241"/>
      <c r="C7" s="241"/>
      <c r="D7" s="240"/>
      <c r="E7" s="240"/>
      <c r="F7" s="239"/>
      <c r="G7" s="240"/>
      <c r="H7" s="239"/>
      <c r="I7" s="119" t="s">
        <v>191</v>
      </c>
      <c r="J7" s="119" t="s">
        <v>197</v>
      </c>
    </row>
    <row r="8" spans="1:10" ht="12.75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</row>
    <row r="9" spans="1:10" ht="28.5">
      <c r="A9" s="121" t="s">
        <v>198</v>
      </c>
      <c r="B9" s="130">
        <v>100</v>
      </c>
      <c r="C9" s="130" t="s">
        <v>72</v>
      </c>
      <c r="D9" s="131">
        <f aca="true" t="shared" si="0" ref="D9:J9">SUM(D10:D17)</f>
        <v>22701800</v>
      </c>
      <c r="E9" s="131">
        <f t="shared" si="0"/>
        <v>19736900</v>
      </c>
      <c r="F9" s="131">
        <f t="shared" si="0"/>
        <v>2337600</v>
      </c>
      <c r="G9" s="131">
        <f t="shared" si="0"/>
        <v>0</v>
      </c>
      <c r="H9" s="131">
        <f t="shared" si="0"/>
        <v>0</v>
      </c>
      <c r="I9" s="131">
        <f t="shared" si="0"/>
        <v>627300</v>
      </c>
      <c r="J9" s="130">
        <f t="shared" si="0"/>
        <v>0</v>
      </c>
    </row>
    <row r="10" spans="1:10" ht="15">
      <c r="A10" s="122" t="s">
        <v>199</v>
      </c>
      <c r="B10" s="130">
        <v>110</v>
      </c>
      <c r="C10" s="130"/>
      <c r="D10" s="130"/>
      <c r="E10" s="130" t="s">
        <v>72</v>
      </c>
      <c r="F10" s="130" t="s">
        <v>72</v>
      </c>
      <c r="G10" s="130" t="s">
        <v>72</v>
      </c>
      <c r="H10" s="130" t="s">
        <v>72</v>
      </c>
      <c r="I10" s="130"/>
      <c r="J10" s="130" t="s">
        <v>72</v>
      </c>
    </row>
    <row r="11" spans="1:10" ht="15">
      <c r="A11" s="122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5">
      <c r="A12" s="122" t="s">
        <v>200</v>
      </c>
      <c r="B12" s="130">
        <v>120</v>
      </c>
      <c r="C12" s="130">
        <v>180</v>
      </c>
      <c r="D12" s="131">
        <f>SUM(E12:I12)</f>
        <v>20364200</v>
      </c>
      <c r="E12" s="131">
        <f>'3.1 (2019)'!E12+'3.2 (2019)'!E12</f>
        <v>19736900</v>
      </c>
      <c r="F12" s="131" t="s">
        <v>72</v>
      </c>
      <c r="G12" s="131" t="s">
        <v>72</v>
      </c>
      <c r="H12" s="131"/>
      <c r="I12" s="131">
        <f>'3.1 (2019)'!I12</f>
        <v>627300</v>
      </c>
      <c r="J12" s="130"/>
    </row>
    <row r="13" spans="1:10" ht="26.25" customHeight="1">
      <c r="A13" s="122" t="s">
        <v>201</v>
      </c>
      <c r="B13" s="130">
        <v>130</v>
      </c>
      <c r="C13" s="130"/>
      <c r="D13" s="130"/>
      <c r="E13" s="130" t="s">
        <v>72</v>
      </c>
      <c r="F13" s="130" t="s">
        <v>72</v>
      </c>
      <c r="G13" s="130" t="s">
        <v>72</v>
      </c>
      <c r="H13" s="130" t="s">
        <v>72</v>
      </c>
      <c r="I13" s="130"/>
      <c r="J13" s="130" t="s">
        <v>72</v>
      </c>
    </row>
    <row r="14" spans="1:10" ht="58.5" customHeight="1">
      <c r="A14" s="122" t="s">
        <v>202</v>
      </c>
      <c r="B14" s="130">
        <v>140</v>
      </c>
      <c r="C14" s="130"/>
      <c r="D14" s="130"/>
      <c r="E14" s="130" t="s">
        <v>72</v>
      </c>
      <c r="F14" s="130" t="s">
        <v>72</v>
      </c>
      <c r="G14" s="130" t="s">
        <v>72</v>
      </c>
      <c r="H14" s="130" t="s">
        <v>72</v>
      </c>
      <c r="I14" s="130"/>
      <c r="J14" s="130" t="s">
        <v>72</v>
      </c>
    </row>
    <row r="15" spans="1:10" ht="24.75" customHeight="1">
      <c r="A15" s="122" t="s">
        <v>203</v>
      </c>
      <c r="B15" s="130">
        <v>150</v>
      </c>
      <c r="C15" s="130">
        <v>180</v>
      </c>
      <c r="D15" s="131">
        <f>SUM(E15:I15)</f>
        <v>2337600</v>
      </c>
      <c r="E15" s="130" t="s">
        <v>72</v>
      </c>
      <c r="F15" s="132">
        <f>'3.1 (2019)'!F15+'3.2 (2019)'!F15</f>
        <v>2337600</v>
      </c>
      <c r="G15" s="130"/>
      <c r="H15" s="130" t="s">
        <v>72</v>
      </c>
      <c r="I15" s="130" t="s">
        <v>72</v>
      </c>
      <c r="J15" s="130" t="s">
        <v>72</v>
      </c>
    </row>
    <row r="16" spans="1:10" ht="15" customHeight="1">
      <c r="A16" s="122" t="s">
        <v>204</v>
      </c>
      <c r="B16" s="130">
        <v>160</v>
      </c>
      <c r="C16" s="130"/>
      <c r="D16" s="130"/>
      <c r="E16" s="130" t="s">
        <v>72</v>
      </c>
      <c r="F16" s="130" t="s">
        <v>72</v>
      </c>
      <c r="G16" s="130" t="s">
        <v>72</v>
      </c>
      <c r="H16" s="130" t="s">
        <v>72</v>
      </c>
      <c r="I16" s="130"/>
      <c r="J16" s="130" t="s">
        <v>72</v>
      </c>
    </row>
    <row r="17" spans="1:10" ht="16.5" customHeight="1">
      <c r="A17" s="122" t="s">
        <v>205</v>
      </c>
      <c r="B17" s="130">
        <v>180</v>
      </c>
      <c r="C17" s="130" t="s">
        <v>72</v>
      </c>
      <c r="D17" s="130"/>
      <c r="E17" s="130" t="s">
        <v>72</v>
      </c>
      <c r="F17" s="130" t="s">
        <v>72</v>
      </c>
      <c r="G17" s="130" t="s">
        <v>72</v>
      </c>
      <c r="H17" s="130" t="s">
        <v>72</v>
      </c>
      <c r="I17" s="130"/>
      <c r="J17" s="130" t="s">
        <v>72</v>
      </c>
    </row>
    <row r="18" spans="1:10" ht="9" customHeight="1">
      <c r="A18" s="122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27" customHeight="1">
      <c r="A19" s="121" t="s">
        <v>206</v>
      </c>
      <c r="B19" s="130">
        <v>200</v>
      </c>
      <c r="C19" s="130" t="s">
        <v>72</v>
      </c>
      <c r="D19" s="131">
        <f aca="true" t="shared" si="1" ref="D19:I19">D20+D25+D29+D30</f>
        <v>22708432.119999997</v>
      </c>
      <c r="E19" s="131">
        <f t="shared" si="1"/>
        <v>19743532.119999997</v>
      </c>
      <c r="F19" s="131">
        <f t="shared" si="1"/>
        <v>2337600</v>
      </c>
      <c r="G19" s="131">
        <f t="shared" si="1"/>
        <v>0</v>
      </c>
      <c r="H19" s="131">
        <f t="shared" si="1"/>
        <v>0</v>
      </c>
      <c r="I19" s="131">
        <f t="shared" si="1"/>
        <v>627300</v>
      </c>
      <c r="J19" s="131">
        <f>J20+J23+J29+J30</f>
        <v>0</v>
      </c>
    </row>
    <row r="20" spans="1:10" ht="27.75" customHeight="1">
      <c r="A20" s="122" t="s">
        <v>207</v>
      </c>
      <c r="B20" s="130">
        <v>210</v>
      </c>
      <c r="C20" s="130" t="s">
        <v>250</v>
      </c>
      <c r="D20" s="131">
        <f>SUM(E20:I20)</f>
        <v>16547300</v>
      </c>
      <c r="E20" s="131">
        <f>'3.1 (2019)'!E20+'3.2 (2019)'!E20</f>
        <v>15418600</v>
      </c>
      <c r="F20" s="131">
        <f>'3.1 (2019)'!F20+'3.2 (2019)'!F20</f>
        <v>1128700</v>
      </c>
      <c r="G20" s="131">
        <f>'3.1 (2018)'!G20+'3.2 (2018)'!G20</f>
        <v>0</v>
      </c>
      <c r="H20" s="131">
        <f>'3.1 (2018)'!H20+'3.2 (2018)'!H20</f>
        <v>0</v>
      </c>
      <c r="I20" s="131">
        <f>'3.1 (2018)'!I20+'3.2 (2018)'!I20</f>
        <v>0</v>
      </c>
      <c r="J20" s="131">
        <f>'3.1 (2018)'!J20+'3.2 (2018)'!J20</f>
        <v>0</v>
      </c>
    </row>
    <row r="21" spans="1:10" ht="30">
      <c r="A21" s="122" t="s">
        <v>208</v>
      </c>
      <c r="B21" s="130"/>
      <c r="C21" s="130" t="s">
        <v>251</v>
      </c>
      <c r="D21" s="131">
        <f>SUM(E21:I21)</f>
        <v>15440820.17</v>
      </c>
      <c r="E21" s="131">
        <f>'3.1 (2019)'!E21+'3.2 (2019)'!E21</f>
        <v>15418600</v>
      </c>
      <c r="F21" s="131">
        <f>'3.1 (2018)'!F21+'3.2 (2018)'!F21</f>
        <v>22220.17</v>
      </c>
      <c r="G21" s="131">
        <f>'3.1 (2018)'!G21+'3.2 (2018)'!G21</f>
        <v>0</v>
      </c>
      <c r="H21" s="131">
        <f>'3.1 (2018)'!H21+'3.2 (2018)'!H21</f>
        <v>0</v>
      </c>
      <c r="I21" s="131">
        <f>'3.1 (2018)'!I21+'3.2 (2018)'!I21</f>
        <v>0</v>
      </c>
      <c r="J21" s="131">
        <f>'3.1 (2018)'!J21+'3.2 (2018)'!J21</f>
        <v>0</v>
      </c>
    </row>
    <row r="22" spans="1:10" ht="15">
      <c r="A22" s="122"/>
      <c r="B22" s="130"/>
      <c r="C22" s="130"/>
      <c r="D22" s="131"/>
      <c r="E22" s="131"/>
      <c r="F22" s="131"/>
      <c r="G22" s="131"/>
      <c r="H22" s="131"/>
      <c r="I22" s="131"/>
      <c r="J22" s="131"/>
    </row>
    <row r="23" spans="1:10" ht="31.5" customHeight="1">
      <c r="A23" s="122" t="s">
        <v>209</v>
      </c>
      <c r="B23" s="130">
        <v>220</v>
      </c>
      <c r="C23" s="130">
        <v>321</v>
      </c>
      <c r="D23" s="131">
        <f>SUM(E23:I23)</f>
        <v>0</v>
      </c>
      <c r="E23" s="131">
        <f>'3.1 (2018)'!E23+'3.2 (2018)'!E23</f>
        <v>0</v>
      </c>
      <c r="F23" s="131">
        <f>'3.1 (2018)'!F23+'3.2 (2018)'!F23</f>
        <v>0</v>
      </c>
      <c r="G23" s="131">
        <f>'3.1 (2018)'!G23+'3.2 (2018)'!G23</f>
        <v>0</v>
      </c>
      <c r="H23" s="131">
        <f>'3.1 (2018)'!H23+'3.2 (2018)'!H23</f>
        <v>0</v>
      </c>
      <c r="I23" s="131">
        <f>'3.1 (2018)'!I23+'3.2 (2018)'!I23</f>
        <v>0</v>
      </c>
      <c r="J23" s="131">
        <f>'3.1 (2018)'!J23+'3.2 (2018)'!J23</f>
        <v>0</v>
      </c>
    </row>
    <row r="24" spans="1:10" ht="15">
      <c r="A24" s="122" t="s">
        <v>210</v>
      </c>
      <c r="B24" s="130"/>
      <c r="C24" s="130"/>
      <c r="D24" s="131"/>
      <c r="E24" s="131"/>
      <c r="F24" s="131"/>
      <c r="G24" s="131"/>
      <c r="H24" s="131"/>
      <c r="I24" s="131"/>
      <c r="J24" s="131"/>
    </row>
    <row r="25" spans="1:10" ht="30">
      <c r="A25" s="122" t="s">
        <v>211</v>
      </c>
      <c r="B25" s="130">
        <v>230</v>
      </c>
      <c r="C25" s="130" t="s">
        <v>252</v>
      </c>
      <c r="D25" s="131">
        <f>SUM(E25:I25)</f>
        <v>6632.12</v>
      </c>
      <c r="E25" s="131">
        <f>'3.1 (2018)'!E25+'3.2 (2018)'!E25</f>
        <v>6632.12</v>
      </c>
      <c r="F25" s="131">
        <f>'3.1 (2018)'!F25+'3.2 (2018)'!F25</f>
        <v>0</v>
      </c>
      <c r="G25" s="131">
        <f>'3.1 (2018)'!G25+'3.2 (2018)'!G25</f>
        <v>0</v>
      </c>
      <c r="H25" s="131">
        <f>'3.1 (2018)'!H25+'3.2 (2018)'!H25</f>
        <v>0</v>
      </c>
      <c r="I25" s="131">
        <f>'3.1 (2018)'!I25+'3.2 (2018)'!I25</f>
        <v>0</v>
      </c>
      <c r="J25" s="131">
        <f>'3.1 (2018)'!J25+'3.2 (2018)'!J25</f>
        <v>0</v>
      </c>
    </row>
    <row r="26" spans="1:10" ht="15">
      <c r="A26" s="122" t="s">
        <v>210</v>
      </c>
      <c r="B26" s="130"/>
      <c r="C26" s="130"/>
      <c r="D26" s="131"/>
      <c r="E26" s="131"/>
      <c r="F26" s="131"/>
      <c r="G26" s="131"/>
      <c r="H26" s="131"/>
      <c r="I26" s="131"/>
      <c r="J26" s="131"/>
    </row>
    <row r="27" spans="1:10" ht="15.75" customHeight="1">
      <c r="A27" s="122" t="s">
        <v>212</v>
      </c>
      <c r="B27" s="130">
        <v>240</v>
      </c>
      <c r="C27" s="130"/>
      <c r="D27" s="131"/>
      <c r="E27" s="131"/>
      <c r="F27" s="131"/>
      <c r="G27" s="131"/>
      <c r="H27" s="131"/>
      <c r="I27" s="131"/>
      <c r="J27" s="131"/>
    </row>
    <row r="28" spans="1:10" ht="9.75" customHeight="1">
      <c r="A28" s="122"/>
      <c r="B28" s="130"/>
      <c r="C28" s="130"/>
      <c r="D28" s="131"/>
      <c r="E28" s="131"/>
      <c r="F28" s="131"/>
      <c r="G28" s="131"/>
      <c r="H28" s="131"/>
      <c r="I28" s="131"/>
      <c r="J28" s="131"/>
    </row>
    <row r="29" spans="1:10" ht="30">
      <c r="A29" s="122" t="s">
        <v>213</v>
      </c>
      <c r="B29" s="130">
        <v>250</v>
      </c>
      <c r="C29" s="130">
        <v>244</v>
      </c>
      <c r="D29" s="131">
        <f>SUM(E29:I29)</f>
        <v>0</v>
      </c>
      <c r="E29" s="131">
        <f>'3.1 (2018)'!E29+'3.2 (2018)'!E29</f>
        <v>0</v>
      </c>
      <c r="F29" s="131">
        <f>'3.1 (2019)'!F29+'3.2 (2019)'!F29</f>
        <v>0</v>
      </c>
      <c r="G29" s="131">
        <f>'3.1 (2018)'!G29+'3.2 (2018)'!G29</f>
        <v>0</v>
      </c>
      <c r="H29" s="131">
        <f>'3.1 (2018)'!H29+'3.2 (2018)'!H29</f>
        <v>0</v>
      </c>
      <c r="I29" s="131">
        <f>'3.1 (2018)'!I29+'3.2 (2018)'!I29</f>
        <v>0</v>
      </c>
      <c r="J29" s="131">
        <f>'3.1 (2018)'!J29+'3.2 (2018)'!J29</f>
        <v>0</v>
      </c>
    </row>
    <row r="30" spans="1:10" ht="30">
      <c r="A30" s="122" t="s">
        <v>214</v>
      </c>
      <c r="B30" s="130">
        <v>260</v>
      </c>
      <c r="C30" s="130" t="s">
        <v>72</v>
      </c>
      <c r="D30" s="131">
        <f>SUM(E30:I30)</f>
        <v>6154500</v>
      </c>
      <c r="E30" s="131">
        <f>'3.1 (2019)'!E30+'3.2 (2019)'!E30</f>
        <v>4318300</v>
      </c>
      <c r="F30" s="131">
        <f>'3.1 (2019)'!F30+'3.2 (2019)'!F30</f>
        <v>1208900</v>
      </c>
      <c r="G30" s="131">
        <f>'3.1 (2018)'!G30+'3.2 (2018)'!G30</f>
        <v>0</v>
      </c>
      <c r="H30" s="131">
        <f>'3.1 (2018)'!H30+'3.2 (2018)'!H30</f>
        <v>0</v>
      </c>
      <c r="I30" s="131">
        <f>'3.1 (2019)'!I30</f>
        <v>627300</v>
      </c>
      <c r="J30" s="131">
        <f>'3.1 (2018)'!J30+'3.2 (2018)'!J30</f>
        <v>0</v>
      </c>
    </row>
    <row r="31" spans="1:10" ht="9" customHeight="1">
      <c r="A31" s="122"/>
      <c r="B31" s="120"/>
      <c r="C31" s="120"/>
      <c r="D31" s="131"/>
      <c r="E31" s="131"/>
      <c r="F31" s="131"/>
      <c r="G31" s="131"/>
      <c r="H31" s="131"/>
      <c r="I31" s="131"/>
      <c r="J31" s="131"/>
    </row>
    <row r="32" spans="1:10" ht="9" customHeight="1">
      <c r="A32" s="122"/>
      <c r="B32" s="120"/>
      <c r="C32" s="120"/>
      <c r="D32" s="131"/>
      <c r="E32" s="131"/>
      <c r="F32" s="131"/>
      <c r="G32" s="131"/>
      <c r="H32" s="131"/>
      <c r="I32" s="131"/>
      <c r="J32" s="131"/>
    </row>
    <row r="33" spans="1:10" ht="28.5">
      <c r="A33" s="121" t="s">
        <v>215</v>
      </c>
      <c r="B33" s="120">
        <v>300</v>
      </c>
      <c r="C33" s="120" t="s">
        <v>72</v>
      </c>
      <c r="D33" s="131"/>
      <c r="E33" s="131"/>
      <c r="F33" s="131"/>
      <c r="G33" s="131"/>
      <c r="H33" s="131"/>
      <c r="I33" s="131"/>
      <c r="J33" s="131"/>
    </row>
    <row r="34" spans="1:10" ht="15" customHeight="1">
      <c r="A34" s="122" t="s">
        <v>216</v>
      </c>
      <c r="B34" s="120">
        <v>310</v>
      </c>
      <c r="C34" s="120"/>
      <c r="D34" s="131"/>
      <c r="E34" s="131"/>
      <c r="F34" s="131"/>
      <c r="G34" s="131"/>
      <c r="H34" s="131"/>
      <c r="I34" s="131"/>
      <c r="J34" s="131"/>
    </row>
    <row r="35" spans="1:10" ht="15" customHeight="1">
      <c r="A35" s="122" t="s">
        <v>217</v>
      </c>
      <c r="B35" s="120">
        <v>320</v>
      </c>
      <c r="C35" s="120"/>
      <c r="D35" s="131"/>
      <c r="E35" s="131"/>
      <c r="F35" s="131"/>
      <c r="G35" s="131"/>
      <c r="H35" s="131"/>
      <c r="I35" s="131"/>
      <c r="J35" s="131"/>
    </row>
    <row r="36" spans="1:10" ht="15" customHeight="1">
      <c r="A36" s="122" t="s">
        <v>218</v>
      </c>
      <c r="B36" s="120">
        <v>400</v>
      </c>
      <c r="C36" s="120"/>
      <c r="D36" s="131"/>
      <c r="E36" s="131"/>
      <c r="F36" s="131"/>
      <c r="G36" s="131"/>
      <c r="H36" s="131"/>
      <c r="I36" s="131"/>
      <c r="J36" s="131"/>
    </row>
    <row r="37" spans="1:10" ht="15" customHeight="1">
      <c r="A37" s="122" t="s">
        <v>219</v>
      </c>
      <c r="B37" s="120">
        <v>410</v>
      </c>
      <c r="C37" s="120"/>
      <c r="D37" s="131"/>
      <c r="E37" s="131"/>
      <c r="F37" s="131"/>
      <c r="G37" s="131"/>
      <c r="H37" s="131"/>
      <c r="I37" s="131"/>
      <c r="J37" s="131"/>
    </row>
    <row r="38" spans="1:10" ht="15" customHeight="1">
      <c r="A38" s="122" t="s">
        <v>220</v>
      </c>
      <c r="B38" s="120">
        <v>420</v>
      </c>
      <c r="C38" s="120"/>
      <c r="D38" s="131"/>
      <c r="E38" s="131"/>
      <c r="F38" s="131"/>
      <c r="G38" s="131"/>
      <c r="H38" s="131"/>
      <c r="I38" s="131"/>
      <c r="J38" s="131"/>
    </row>
    <row r="39" spans="1:10" ht="15" customHeight="1">
      <c r="A39" s="122" t="s">
        <v>221</v>
      </c>
      <c r="B39" s="120">
        <v>500</v>
      </c>
      <c r="C39" s="120" t="s">
        <v>72</v>
      </c>
      <c r="D39" s="131">
        <f>SUM(E39:I39)</f>
        <v>0</v>
      </c>
      <c r="E39" s="131">
        <f>'3.1 (2019)'!E39+'3.2 (2019)'!E39</f>
        <v>0</v>
      </c>
      <c r="F39" s="131">
        <f>'3.1 (2018)'!F39+'3.2 (2018)'!F39</f>
        <v>0</v>
      </c>
      <c r="G39" s="131">
        <f>'3.1 (2018)'!G39+'3.2 (2018)'!G39</f>
        <v>0</v>
      </c>
      <c r="H39" s="131">
        <f>'3.1 (2018)'!H39+'3.2 (2018)'!H39</f>
        <v>0</v>
      </c>
      <c r="I39" s="131">
        <f>'3.1 (2019)'!I39+'3.2 (2019)'!I39</f>
        <v>0</v>
      </c>
      <c r="J39" s="131">
        <f>'3.1 (2018)'!J39+'3.2 (2018)'!J39</f>
        <v>0</v>
      </c>
    </row>
    <row r="40" spans="1:10" ht="15" customHeight="1">
      <c r="A40" s="122" t="s">
        <v>222</v>
      </c>
      <c r="B40" s="120">
        <v>600</v>
      </c>
      <c r="C40" s="120" t="s">
        <v>72</v>
      </c>
      <c r="D40" s="131">
        <f>SUM(E40:I40)</f>
        <v>0</v>
      </c>
      <c r="E40" s="131">
        <f>'3.1 (2018)'!E40+'3.2 (2018)'!E40</f>
        <v>0</v>
      </c>
      <c r="F40" s="131">
        <f>'3.1 (2018)'!F40+'3.2 (2018)'!F40</f>
        <v>0</v>
      </c>
      <c r="G40" s="131">
        <f>'3.1 (2018)'!G40+'3.2 (2018)'!G40</f>
        <v>0</v>
      </c>
      <c r="H40" s="131">
        <f>'3.1 (2018)'!H40+'3.2 (2018)'!H40</f>
        <v>0</v>
      </c>
      <c r="I40" s="131">
        <f>'3.1 (2018)'!I40+'3.2 (2018)'!I40</f>
        <v>0</v>
      </c>
      <c r="J40" s="131">
        <f>'3.1 (2018)'!J40+'3.2 (2018)'!J40</f>
        <v>0</v>
      </c>
    </row>
    <row r="41" spans="1:10" ht="12.75">
      <c r="A41" s="50"/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/>
  <mergeCells count="12"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6">
      <selection activeCell="H24" sqref="H24"/>
    </sheetView>
  </sheetViews>
  <sheetFormatPr defaultColWidth="8.875" defaultRowHeight="12.75"/>
  <cols>
    <col min="1" max="1" width="38.375" style="136" customWidth="1"/>
    <col min="2" max="2" width="6.75390625" style="136" customWidth="1"/>
    <col min="3" max="3" width="9.25390625" style="136" customWidth="1"/>
    <col min="4" max="5" width="15.125" style="136" customWidth="1"/>
    <col min="6" max="6" width="14.375" style="136" customWidth="1"/>
    <col min="7" max="7" width="7.75390625" style="136" customWidth="1"/>
    <col min="8" max="8" width="8.125" style="136" customWidth="1"/>
    <col min="9" max="9" width="14.125" style="136" customWidth="1"/>
    <col min="10" max="10" width="8.00390625" style="136" customWidth="1"/>
    <col min="11" max="16384" width="8.875" style="136" customWidth="1"/>
  </cols>
  <sheetData>
    <row r="1" spans="1:10" ht="12.75">
      <c r="A1" s="245" t="s">
        <v>258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2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44.25" customHeight="1">
      <c r="A4" s="138" t="s">
        <v>23</v>
      </c>
      <c r="B4" s="138" t="s">
        <v>188</v>
      </c>
      <c r="C4" s="138" t="s">
        <v>189</v>
      </c>
      <c r="D4" s="244" t="s">
        <v>190</v>
      </c>
      <c r="E4" s="244"/>
      <c r="F4" s="244"/>
      <c r="G4" s="244"/>
      <c r="H4" s="244"/>
      <c r="I4" s="244"/>
      <c r="J4" s="244"/>
    </row>
    <row r="5" spans="1:10" ht="12.75">
      <c r="A5" s="246"/>
      <c r="B5" s="246"/>
      <c r="C5" s="246"/>
      <c r="D5" s="244" t="s">
        <v>191</v>
      </c>
      <c r="E5" s="244"/>
      <c r="F5" s="244"/>
      <c r="G5" s="244"/>
      <c r="H5" s="244"/>
      <c r="I5" s="244"/>
      <c r="J5" s="244"/>
    </row>
    <row r="6" spans="1:10" ht="51" customHeight="1">
      <c r="A6" s="246"/>
      <c r="B6" s="246"/>
      <c r="C6" s="246"/>
      <c r="D6" s="244"/>
      <c r="E6" s="244" t="s">
        <v>192</v>
      </c>
      <c r="F6" s="242" t="s">
        <v>193</v>
      </c>
      <c r="G6" s="244" t="s">
        <v>194</v>
      </c>
      <c r="H6" s="242" t="s">
        <v>195</v>
      </c>
      <c r="I6" s="244" t="s">
        <v>196</v>
      </c>
      <c r="J6" s="244"/>
    </row>
    <row r="7" spans="1:10" ht="18.75" customHeight="1">
      <c r="A7" s="246"/>
      <c r="B7" s="246"/>
      <c r="C7" s="246"/>
      <c r="D7" s="244"/>
      <c r="E7" s="244"/>
      <c r="F7" s="243"/>
      <c r="G7" s="244"/>
      <c r="H7" s="243"/>
      <c r="I7" s="138" t="s">
        <v>191</v>
      </c>
      <c r="J7" s="138" t="s">
        <v>197</v>
      </c>
    </row>
    <row r="8" spans="1:10" ht="12.7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8.5">
      <c r="A9" s="140" t="s">
        <v>198</v>
      </c>
      <c r="B9" s="141">
        <v>100</v>
      </c>
      <c r="C9" s="141" t="s">
        <v>72</v>
      </c>
      <c r="D9" s="142">
        <f>SUM(D12:D17)</f>
        <v>4705500</v>
      </c>
      <c r="E9" s="142">
        <f aca="true" t="shared" si="0" ref="E9:J9">SUM(E12:E17)</f>
        <v>3824900</v>
      </c>
      <c r="F9" s="142">
        <f t="shared" si="0"/>
        <v>253300</v>
      </c>
      <c r="G9" s="142">
        <f t="shared" si="0"/>
        <v>0</v>
      </c>
      <c r="H9" s="142">
        <f t="shared" si="0"/>
        <v>0</v>
      </c>
      <c r="I9" s="142">
        <f t="shared" si="0"/>
        <v>627300</v>
      </c>
      <c r="J9" s="142">
        <f t="shared" si="0"/>
        <v>0</v>
      </c>
    </row>
    <row r="10" spans="1:10" ht="15">
      <c r="A10" s="143" t="s">
        <v>199</v>
      </c>
      <c r="B10" s="141">
        <v>110</v>
      </c>
      <c r="C10" s="141">
        <v>180</v>
      </c>
      <c r="D10" s="142"/>
      <c r="E10" s="142" t="s">
        <v>72</v>
      </c>
      <c r="F10" s="142" t="s">
        <v>72</v>
      </c>
      <c r="G10" s="142" t="s">
        <v>72</v>
      </c>
      <c r="H10" s="142" t="s">
        <v>72</v>
      </c>
      <c r="I10" s="142"/>
      <c r="J10" s="142" t="s">
        <v>72</v>
      </c>
    </row>
    <row r="11" spans="1:10" ht="15">
      <c r="A11" s="143"/>
      <c r="B11" s="141"/>
      <c r="C11" s="141"/>
      <c r="D11" s="142"/>
      <c r="E11" s="142"/>
      <c r="F11" s="142"/>
      <c r="G11" s="142"/>
      <c r="H11" s="142"/>
      <c r="I11" s="142"/>
      <c r="J11" s="142"/>
    </row>
    <row r="12" spans="1:10" ht="15">
      <c r="A12" s="143" t="s">
        <v>200</v>
      </c>
      <c r="B12" s="141">
        <v>120</v>
      </c>
      <c r="C12" s="141" t="s">
        <v>253</v>
      </c>
      <c r="D12" s="142">
        <f>SUM(E12:I12)</f>
        <v>4452200</v>
      </c>
      <c r="E12" s="142">
        <f>E19</f>
        <v>3824900</v>
      </c>
      <c r="F12" s="142" t="s">
        <v>72</v>
      </c>
      <c r="G12" s="142" t="s">
        <v>72</v>
      </c>
      <c r="H12" s="142"/>
      <c r="I12" s="142">
        <f>I19</f>
        <v>627300</v>
      </c>
      <c r="J12" s="142"/>
    </row>
    <row r="13" spans="1:10" ht="26.25" customHeight="1">
      <c r="A13" s="143" t="s">
        <v>201</v>
      </c>
      <c r="B13" s="141">
        <v>130</v>
      </c>
      <c r="C13" s="141"/>
      <c r="D13" s="142"/>
      <c r="E13" s="142" t="s">
        <v>72</v>
      </c>
      <c r="F13" s="142" t="s">
        <v>72</v>
      </c>
      <c r="G13" s="142" t="s">
        <v>72</v>
      </c>
      <c r="H13" s="142" t="s">
        <v>72</v>
      </c>
      <c r="I13" s="142"/>
      <c r="J13" s="142" t="s">
        <v>72</v>
      </c>
    </row>
    <row r="14" spans="1:10" ht="58.5" customHeight="1">
      <c r="A14" s="143" t="s">
        <v>202</v>
      </c>
      <c r="B14" s="141">
        <v>140</v>
      </c>
      <c r="C14" s="141"/>
      <c r="D14" s="142"/>
      <c r="E14" s="142" t="s">
        <v>72</v>
      </c>
      <c r="F14" s="142" t="s">
        <v>72</v>
      </c>
      <c r="G14" s="142" t="s">
        <v>72</v>
      </c>
      <c r="H14" s="142" t="s">
        <v>72</v>
      </c>
      <c r="I14" s="142"/>
      <c r="J14" s="142" t="s">
        <v>72</v>
      </c>
    </row>
    <row r="15" spans="1:10" ht="24.75" customHeight="1">
      <c r="A15" s="143" t="s">
        <v>203</v>
      </c>
      <c r="B15" s="141">
        <v>150</v>
      </c>
      <c r="C15" s="141">
        <v>180</v>
      </c>
      <c r="D15" s="142">
        <f>SUM(E15:I15)</f>
        <v>253300</v>
      </c>
      <c r="E15" s="142" t="s">
        <v>72</v>
      </c>
      <c r="F15" s="142">
        <f>F19</f>
        <v>253300</v>
      </c>
      <c r="G15" s="142"/>
      <c r="H15" s="142" t="s">
        <v>72</v>
      </c>
      <c r="I15" s="142" t="s">
        <v>72</v>
      </c>
      <c r="J15" s="142" t="s">
        <v>72</v>
      </c>
    </row>
    <row r="16" spans="1:10" ht="15" customHeight="1">
      <c r="A16" s="143" t="s">
        <v>204</v>
      </c>
      <c r="B16" s="141">
        <v>160</v>
      </c>
      <c r="C16" s="141"/>
      <c r="D16" s="142"/>
      <c r="E16" s="142" t="s">
        <v>72</v>
      </c>
      <c r="F16" s="142" t="s">
        <v>72</v>
      </c>
      <c r="G16" s="142" t="s">
        <v>72</v>
      </c>
      <c r="H16" s="142" t="s">
        <v>72</v>
      </c>
      <c r="I16" s="142"/>
      <c r="J16" s="142" t="s">
        <v>72</v>
      </c>
    </row>
    <row r="17" spans="1:10" ht="16.5" customHeight="1">
      <c r="A17" s="143" t="s">
        <v>205</v>
      </c>
      <c r="B17" s="141">
        <v>180</v>
      </c>
      <c r="C17" s="141" t="s">
        <v>72</v>
      </c>
      <c r="D17" s="142"/>
      <c r="E17" s="142" t="s">
        <v>72</v>
      </c>
      <c r="F17" s="142" t="s">
        <v>72</v>
      </c>
      <c r="G17" s="142" t="s">
        <v>72</v>
      </c>
      <c r="H17" s="142" t="s">
        <v>72</v>
      </c>
      <c r="I17" s="142"/>
      <c r="J17" s="142" t="s">
        <v>72</v>
      </c>
    </row>
    <row r="18" spans="1:10" ht="9" customHeight="1">
      <c r="A18" s="143"/>
      <c r="B18" s="141"/>
      <c r="C18" s="141"/>
      <c r="D18" s="142"/>
      <c r="E18" s="142"/>
      <c r="F18" s="142"/>
      <c r="G18" s="142"/>
      <c r="H18" s="142"/>
      <c r="I18" s="142"/>
      <c r="J18" s="142"/>
    </row>
    <row r="19" spans="1:10" ht="27" customHeight="1">
      <c r="A19" s="140" t="s">
        <v>206</v>
      </c>
      <c r="B19" s="141">
        <v>200</v>
      </c>
      <c r="C19" s="141" t="s">
        <v>72</v>
      </c>
      <c r="D19" s="144">
        <f aca="true" t="shared" si="1" ref="D19:I19">D20+D25+D29+D30</f>
        <v>4705500</v>
      </c>
      <c r="E19" s="144">
        <f t="shared" si="1"/>
        <v>3824900</v>
      </c>
      <c r="F19" s="144">
        <f t="shared" si="1"/>
        <v>253300</v>
      </c>
      <c r="G19" s="144">
        <f t="shared" si="1"/>
        <v>0</v>
      </c>
      <c r="H19" s="144">
        <f t="shared" si="1"/>
        <v>0</v>
      </c>
      <c r="I19" s="144">
        <f t="shared" si="1"/>
        <v>627300</v>
      </c>
      <c r="J19" s="144">
        <f>J20+J23+J29+J30</f>
        <v>0</v>
      </c>
    </row>
    <row r="20" spans="1:10" ht="27" customHeight="1">
      <c r="A20" s="143" t="s">
        <v>207</v>
      </c>
      <c r="B20" s="141">
        <v>210</v>
      </c>
      <c r="C20" s="141" t="s">
        <v>250</v>
      </c>
      <c r="D20" s="144">
        <f>SUM(E20:I20)</f>
        <v>412800</v>
      </c>
      <c r="E20" s="144">
        <v>220800</v>
      </c>
      <c r="F20" s="144">
        <v>192000</v>
      </c>
      <c r="G20" s="144"/>
      <c r="H20" s="144"/>
      <c r="I20" s="144"/>
      <c r="J20" s="144"/>
    </row>
    <row r="21" spans="1:10" ht="30">
      <c r="A21" s="143" t="s">
        <v>208</v>
      </c>
      <c r="B21" s="141"/>
      <c r="C21" s="141" t="s">
        <v>251</v>
      </c>
      <c r="D21" s="144">
        <f aca="true" t="shared" si="2" ref="D21:D29">SUM(E21:I21)</f>
        <v>220800</v>
      </c>
      <c r="E21" s="144">
        <v>220800</v>
      </c>
      <c r="F21" s="144"/>
      <c r="G21" s="144"/>
      <c r="H21" s="144"/>
      <c r="I21" s="144"/>
      <c r="J21" s="144"/>
    </row>
    <row r="22" spans="1:10" ht="15">
      <c r="A22" s="143"/>
      <c r="B22" s="141"/>
      <c r="C22" s="141"/>
      <c r="D22" s="144"/>
      <c r="E22" s="144"/>
      <c r="F22" s="144"/>
      <c r="G22" s="144"/>
      <c r="H22" s="144"/>
      <c r="I22" s="144"/>
      <c r="J22" s="144"/>
    </row>
    <row r="23" spans="1:10" ht="30">
      <c r="A23" s="143" t="s">
        <v>209</v>
      </c>
      <c r="B23" s="141">
        <v>220</v>
      </c>
      <c r="C23" s="141">
        <v>321</v>
      </c>
      <c r="D23" s="144">
        <f t="shared" si="2"/>
        <v>0</v>
      </c>
      <c r="E23" s="144"/>
      <c r="F23" s="144"/>
      <c r="G23" s="144"/>
      <c r="H23" s="144"/>
      <c r="I23" s="144"/>
      <c r="J23" s="144"/>
    </row>
    <row r="24" spans="1:10" ht="15">
      <c r="A24" s="143" t="s">
        <v>210</v>
      </c>
      <c r="B24" s="141"/>
      <c r="C24" s="141"/>
      <c r="D24" s="144"/>
      <c r="E24" s="144"/>
      <c r="F24" s="144"/>
      <c r="G24" s="144"/>
      <c r="H24" s="144"/>
      <c r="I24" s="144"/>
      <c r="J24" s="144"/>
    </row>
    <row r="25" spans="1:10" ht="30">
      <c r="A25" s="143" t="s">
        <v>211</v>
      </c>
      <c r="B25" s="141">
        <v>230</v>
      </c>
      <c r="C25" s="141" t="s">
        <v>252</v>
      </c>
      <c r="D25" s="144">
        <f t="shared" si="2"/>
        <v>0</v>
      </c>
      <c r="E25" s="144"/>
      <c r="F25" s="144"/>
      <c r="G25" s="144"/>
      <c r="H25" s="144"/>
      <c r="I25" s="144"/>
      <c r="J25" s="144"/>
    </row>
    <row r="26" spans="1:10" ht="15">
      <c r="A26" s="143" t="s">
        <v>210</v>
      </c>
      <c r="B26" s="141"/>
      <c r="C26" s="141"/>
      <c r="D26" s="144"/>
      <c r="E26" s="144"/>
      <c r="F26" s="144"/>
      <c r="G26" s="144"/>
      <c r="H26" s="144"/>
      <c r="I26" s="144"/>
      <c r="J26" s="144"/>
    </row>
    <row r="27" spans="1:10" ht="15.75" customHeight="1">
      <c r="A27" s="143" t="s">
        <v>212</v>
      </c>
      <c r="B27" s="141">
        <v>240</v>
      </c>
      <c r="C27" s="141"/>
      <c r="D27" s="144"/>
      <c r="E27" s="144"/>
      <c r="F27" s="144"/>
      <c r="G27" s="144"/>
      <c r="H27" s="144"/>
      <c r="I27" s="144"/>
      <c r="J27" s="144"/>
    </row>
    <row r="28" spans="1:10" ht="9.75" customHeight="1">
      <c r="A28" s="143"/>
      <c r="B28" s="141"/>
      <c r="C28" s="141"/>
      <c r="D28" s="144"/>
      <c r="E28" s="144"/>
      <c r="F28" s="144"/>
      <c r="G28" s="144"/>
      <c r="H28" s="144"/>
      <c r="I28" s="144"/>
      <c r="J28" s="144"/>
    </row>
    <row r="29" spans="1:10" ht="30">
      <c r="A29" s="143" t="s">
        <v>213</v>
      </c>
      <c r="B29" s="141">
        <v>250</v>
      </c>
      <c r="C29" s="141">
        <v>244</v>
      </c>
      <c r="D29" s="144">
        <f t="shared" si="2"/>
        <v>0</v>
      </c>
      <c r="E29" s="144"/>
      <c r="F29" s="144"/>
      <c r="G29" s="144"/>
      <c r="H29" s="144"/>
      <c r="I29" s="144"/>
      <c r="J29" s="144"/>
    </row>
    <row r="30" spans="1:10" ht="30">
      <c r="A30" s="143" t="s">
        <v>214</v>
      </c>
      <c r="B30" s="141">
        <v>260</v>
      </c>
      <c r="C30" s="141" t="s">
        <v>72</v>
      </c>
      <c r="D30" s="144">
        <f>SUM(E30:I30)</f>
        <v>4292700</v>
      </c>
      <c r="E30" s="144">
        <v>3604100</v>
      </c>
      <c r="F30" s="144">
        <f>51800+9500</f>
        <v>61300</v>
      </c>
      <c r="G30" s="144"/>
      <c r="H30" s="144"/>
      <c r="I30" s="144">
        <v>627300</v>
      </c>
      <c r="J30" s="144"/>
    </row>
    <row r="31" spans="1:10" ht="9" customHeight="1">
      <c r="A31" s="143"/>
      <c r="B31" s="141"/>
      <c r="C31" s="141"/>
      <c r="D31" s="144"/>
      <c r="E31" s="144"/>
      <c r="F31" s="144"/>
      <c r="G31" s="144"/>
      <c r="H31" s="144"/>
      <c r="I31" s="144"/>
      <c r="J31" s="144"/>
    </row>
    <row r="32" spans="1:10" ht="9" customHeight="1">
      <c r="A32" s="143"/>
      <c r="B32" s="141"/>
      <c r="C32" s="141"/>
      <c r="D32" s="144"/>
      <c r="E32" s="144"/>
      <c r="F32" s="144"/>
      <c r="G32" s="144"/>
      <c r="H32" s="144"/>
      <c r="I32" s="144"/>
      <c r="J32" s="144"/>
    </row>
    <row r="33" spans="1:10" ht="28.5">
      <c r="A33" s="140" t="s">
        <v>215</v>
      </c>
      <c r="B33" s="141">
        <v>300</v>
      </c>
      <c r="C33" s="141" t="s">
        <v>72</v>
      </c>
      <c r="D33" s="144"/>
      <c r="E33" s="144"/>
      <c r="F33" s="144"/>
      <c r="G33" s="144"/>
      <c r="H33" s="144"/>
      <c r="I33" s="144"/>
      <c r="J33" s="144"/>
    </row>
    <row r="34" spans="1:10" ht="15" customHeight="1">
      <c r="A34" s="143" t="s">
        <v>216</v>
      </c>
      <c r="B34" s="141">
        <v>310</v>
      </c>
      <c r="C34" s="141"/>
      <c r="D34" s="144"/>
      <c r="E34" s="144"/>
      <c r="F34" s="144"/>
      <c r="G34" s="144"/>
      <c r="H34" s="144"/>
      <c r="I34" s="144"/>
      <c r="J34" s="144"/>
    </row>
    <row r="35" spans="1:10" ht="15" customHeight="1">
      <c r="A35" s="143" t="s">
        <v>217</v>
      </c>
      <c r="B35" s="141">
        <v>320</v>
      </c>
      <c r="C35" s="141"/>
      <c r="D35" s="144"/>
      <c r="E35" s="144"/>
      <c r="F35" s="144"/>
      <c r="G35" s="144"/>
      <c r="H35" s="144"/>
      <c r="I35" s="144"/>
      <c r="J35" s="144"/>
    </row>
    <row r="36" spans="1:10" ht="15" customHeight="1">
      <c r="A36" s="143" t="s">
        <v>218</v>
      </c>
      <c r="B36" s="141">
        <v>400</v>
      </c>
      <c r="C36" s="141"/>
      <c r="D36" s="144"/>
      <c r="E36" s="144"/>
      <c r="F36" s="144"/>
      <c r="G36" s="144"/>
      <c r="H36" s="144"/>
      <c r="I36" s="144"/>
      <c r="J36" s="144"/>
    </row>
    <row r="37" spans="1:10" ht="15" customHeight="1">
      <c r="A37" s="143" t="s">
        <v>219</v>
      </c>
      <c r="B37" s="141">
        <v>410</v>
      </c>
      <c r="C37" s="141"/>
      <c r="D37" s="144"/>
      <c r="E37" s="144"/>
      <c r="F37" s="144"/>
      <c r="G37" s="144"/>
      <c r="H37" s="144"/>
      <c r="I37" s="144"/>
      <c r="J37" s="144"/>
    </row>
    <row r="38" spans="1:10" ht="15" customHeight="1">
      <c r="A38" s="143" t="s">
        <v>220</v>
      </c>
      <c r="B38" s="141">
        <v>420</v>
      </c>
      <c r="C38" s="141"/>
      <c r="D38" s="144"/>
      <c r="E38" s="144"/>
      <c r="F38" s="144"/>
      <c r="G38" s="144"/>
      <c r="H38" s="144"/>
      <c r="I38" s="144"/>
      <c r="J38" s="144"/>
    </row>
    <row r="39" spans="1:10" ht="15" customHeight="1">
      <c r="A39" s="143" t="s">
        <v>221</v>
      </c>
      <c r="B39" s="141">
        <v>500</v>
      </c>
      <c r="C39" s="141" t="s">
        <v>72</v>
      </c>
      <c r="D39" s="144">
        <f>SUM(E39:I39)</f>
        <v>0</v>
      </c>
      <c r="E39" s="144"/>
      <c r="F39" s="144"/>
      <c r="G39" s="144"/>
      <c r="H39" s="144"/>
      <c r="I39" s="144"/>
      <c r="J39" s="144"/>
    </row>
    <row r="40" spans="1:10" ht="15" customHeight="1">
      <c r="A40" s="143" t="s">
        <v>222</v>
      </c>
      <c r="B40" s="141">
        <v>600</v>
      </c>
      <c r="C40" s="141" t="s">
        <v>72</v>
      </c>
      <c r="D40" s="144">
        <f>SUM(E40:I40)</f>
        <v>0</v>
      </c>
      <c r="E40" s="144"/>
      <c r="F40" s="144"/>
      <c r="G40" s="144"/>
      <c r="H40" s="144"/>
      <c r="I40" s="144"/>
      <c r="J40" s="144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</sheetData>
  <sheetProtection/>
  <mergeCells count="12">
    <mergeCell ref="F6:F7"/>
    <mergeCell ref="G6:G7"/>
    <mergeCell ref="H6:H7"/>
    <mergeCell ref="I6:J6"/>
    <mergeCell ref="A1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">
      <selection activeCell="E12" sqref="E12"/>
    </sheetView>
  </sheetViews>
  <sheetFormatPr defaultColWidth="8.875" defaultRowHeight="12.75"/>
  <cols>
    <col min="1" max="1" width="38.375" style="136" customWidth="1"/>
    <col min="2" max="2" width="6.75390625" style="136" customWidth="1"/>
    <col min="3" max="3" width="8.00390625" style="136" customWidth="1"/>
    <col min="4" max="4" width="16.25390625" style="136" customWidth="1"/>
    <col min="5" max="5" width="15.375" style="136" customWidth="1"/>
    <col min="6" max="6" width="14.375" style="136" customWidth="1"/>
    <col min="7" max="7" width="7.75390625" style="136" customWidth="1"/>
    <col min="8" max="8" width="8.125" style="136" customWidth="1"/>
    <col min="9" max="9" width="12.875" style="136" customWidth="1"/>
    <col min="10" max="10" width="8.00390625" style="136" customWidth="1"/>
    <col min="11" max="16384" width="8.875" style="136" customWidth="1"/>
  </cols>
  <sheetData>
    <row r="1" spans="1:10" ht="12.75">
      <c r="A1" s="245" t="s">
        <v>259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2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44.25" customHeight="1">
      <c r="A4" s="138" t="s">
        <v>23</v>
      </c>
      <c r="B4" s="138" t="s">
        <v>188</v>
      </c>
      <c r="C4" s="138" t="s">
        <v>189</v>
      </c>
      <c r="D4" s="244" t="s">
        <v>190</v>
      </c>
      <c r="E4" s="244"/>
      <c r="F4" s="244"/>
      <c r="G4" s="244"/>
      <c r="H4" s="244"/>
      <c r="I4" s="244"/>
      <c r="J4" s="244"/>
    </row>
    <row r="5" spans="1:10" ht="12.75">
      <c r="A5" s="246"/>
      <c r="B5" s="246"/>
      <c r="C5" s="246"/>
      <c r="D5" s="244" t="s">
        <v>191</v>
      </c>
      <c r="E5" s="244"/>
      <c r="F5" s="244"/>
      <c r="G5" s="244"/>
      <c r="H5" s="244"/>
      <c r="I5" s="244"/>
      <c r="J5" s="244"/>
    </row>
    <row r="6" spans="1:10" ht="51" customHeight="1">
      <c r="A6" s="246"/>
      <c r="B6" s="246"/>
      <c r="C6" s="246"/>
      <c r="D6" s="244"/>
      <c r="E6" s="244" t="s">
        <v>192</v>
      </c>
      <c r="F6" s="242" t="s">
        <v>193</v>
      </c>
      <c r="G6" s="244" t="s">
        <v>194</v>
      </c>
      <c r="H6" s="242" t="s">
        <v>195</v>
      </c>
      <c r="I6" s="244" t="s">
        <v>196</v>
      </c>
      <c r="J6" s="244"/>
    </row>
    <row r="7" spans="1:10" ht="18.75" customHeight="1">
      <c r="A7" s="246"/>
      <c r="B7" s="246"/>
      <c r="C7" s="246"/>
      <c r="D7" s="244"/>
      <c r="E7" s="244"/>
      <c r="F7" s="243"/>
      <c r="G7" s="244"/>
      <c r="H7" s="243"/>
      <c r="I7" s="138" t="s">
        <v>191</v>
      </c>
      <c r="J7" s="138" t="s">
        <v>197</v>
      </c>
    </row>
    <row r="8" spans="1:10" ht="12.7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8.5">
      <c r="A9" s="140" t="s">
        <v>198</v>
      </c>
      <c r="B9" s="141">
        <v>100</v>
      </c>
      <c r="C9" s="141" t="s">
        <v>72</v>
      </c>
      <c r="D9" s="144">
        <f>SUM(D10:D17)</f>
        <v>17996300</v>
      </c>
      <c r="E9" s="144">
        <f aca="true" t="shared" si="0" ref="E9:J9">SUM(E10:E17)</f>
        <v>15912000</v>
      </c>
      <c r="F9" s="144">
        <f t="shared" si="0"/>
        <v>2084300</v>
      </c>
      <c r="G9" s="144">
        <f t="shared" si="0"/>
        <v>0</v>
      </c>
      <c r="H9" s="144">
        <f t="shared" si="0"/>
        <v>0</v>
      </c>
      <c r="I9" s="144">
        <f t="shared" si="0"/>
        <v>0</v>
      </c>
      <c r="J9" s="144">
        <f t="shared" si="0"/>
        <v>0</v>
      </c>
    </row>
    <row r="10" spans="1:10" ht="15">
      <c r="A10" s="143" t="s">
        <v>199</v>
      </c>
      <c r="B10" s="141">
        <v>110</v>
      </c>
      <c r="C10" s="141"/>
      <c r="D10" s="141"/>
      <c r="E10" s="141" t="s">
        <v>72</v>
      </c>
      <c r="F10" s="141" t="s">
        <v>72</v>
      </c>
      <c r="G10" s="141" t="s">
        <v>72</v>
      </c>
      <c r="H10" s="141" t="s">
        <v>72</v>
      </c>
      <c r="I10" s="141"/>
      <c r="J10" s="141" t="s">
        <v>72</v>
      </c>
    </row>
    <row r="11" spans="1:10" ht="15">
      <c r="A11" s="143"/>
      <c r="B11" s="141"/>
      <c r="C11" s="141"/>
      <c r="D11" s="141"/>
      <c r="E11" s="141"/>
      <c r="F11" s="145"/>
      <c r="G11" s="141"/>
      <c r="H11" s="141"/>
      <c r="I11" s="141"/>
      <c r="J11" s="141"/>
    </row>
    <row r="12" spans="1:10" ht="15">
      <c r="A12" s="143" t="s">
        <v>200</v>
      </c>
      <c r="B12" s="141">
        <v>120</v>
      </c>
      <c r="C12" s="141">
        <v>180</v>
      </c>
      <c r="D12" s="145">
        <f>SUM(E12:I12)</f>
        <v>15912000</v>
      </c>
      <c r="E12" s="144">
        <f>E19</f>
        <v>15912000</v>
      </c>
      <c r="F12" s="141" t="s">
        <v>72</v>
      </c>
      <c r="G12" s="141" t="s">
        <v>72</v>
      </c>
      <c r="H12" s="141"/>
      <c r="I12" s="141"/>
      <c r="J12" s="141"/>
    </row>
    <row r="13" spans="1:10" ht="26.25" customHeight="1">
      <c r="A13" s="143" t="s">
        <v>201</v>
      </c>
      <c r="B13" s="141">
        <v>130</v>
      </c>
      <c r="C13" s="141"/>
      <c r="D13" s="141"/>
      <c r="E13" s="141" t="s">
        <v>72</v>
      </c>
      <c r="F13" s="141" t="s">
        <v>72</v>
      </c>
      <c r="G13" s="141" t="s">
        <v>72</v>
      </c>
      <c r="H13" s="141" t="s">
        <v>72</v>
      </c>
      <c r="I13" s="141"/>
      <c r="J13" s="141" t="s">
        <v>72</v>
      </c>
    </row>
    <row r="14" spans="1:10" ht="58.5" customHeight="1">
      <c r="A14" s="143" t="s">
        <v>202</v>
      </c>
      <c r="B14" s="141">
        <v>140</v>
      </c>
      <c r="C14" s="141"/>
      <c r="D14" s="141"/>
      <c r="E14" s="141" t="s">
        <v>72</v>
      </c>
      <c r="F14" s="141" t="s">
        <v>72</v>
      </c>
      <c r="G14" s="141" t="s">
        <v>72</v>
      </c>
      <c r="H14" s="141" t="s">
        <v>72</v>
      </c>
      <c r="I14" s="141"/>
      <c r="J14" s="141" t="s">
        <v>72</v>
      </c>
    </row>
    <row r="15" spans="1:10" ht="24.75" customHeight="1">
      <c r="A15" s="143" t="s">
        <v>203</v>
      </c>
      <c r="B15" s="141">
        <v>150</v>
      </c>
      <c r="C15" s="141">
        <v>180</v>
      </c>
      <c r="D15" s="145">
        <f>SUM(E15:I15)</f>
        <v>2084300</v>
      </c>
      <c r="E15" s="141" t="s">
        <v>72</v>
      </c>
      <c r="F15" s="144">
        <f>F19</f>
        <v>2084300</v>
      </c>
      <c r="G15" s="141"/>
      <c r="H15" s="141" t="s">
        <v>72</v>
      </c>
      <c r="I15" s="141" t="s">
        <v>72</v>
      </c>
      <c r="J15" s="141" t="s">
        <v>72</v>
      </c>
    </row>
    <row r="16" spans="1:10" ht="15" customHeight="1">
      <c r="A16" s="143" t="s">
        <v>204</v>
      </c>
      <c r="B16" s="141">
        <v>160</v>
      </c>
      <c r="C16" s="141"/>
      <c r="D16" s="141"/>
      <c r="E16" s="141" t="s">
        <v>72</v>
      </c>
      <c r="F16" s="141" t="s">
        <v>72</v>
      </c>
      <c r="G16" s="141" t="s">
        <v>72</v>
      </c>
      <c r="H16" s="141" t="s">
        <v>72</v>
      </c>
      <c r="I16" s="141"/>
      <c r="J16" s="141" t="s">
        <v>72</v>
      </c>
    </row>
    <row r="17" spans="1:10" ht="16.5" customHeight="1">
      <c r="A17" s="143" t="s">
        <v>205</v>
      </c>
      <c r="B17" s="141">
        <v>180</v>
      </c>
      <c r="C17" s="141" t="s">
        <v>72</v>
      </c>
      <c r="D17" s="141"/>
      <c r="E17" s="141" t="s">
        <v>72</v>
      </c>
      <c r="F17" s="141" t="s">
        <v>72</v>
      </c>
      <c r="G17" s="141" t="s">
        <v>72</v>
      </c>
      <c r="H17" s="141" t="s">
        <v>72</v>
      </c>
      <c r="I17" s="141"/>
      <c r="J17" s="141" t="s">
        <v>72</v>
      </c>
    </row>
    <row r="18" spans="1:10" ht="9" customHeight="1">
      <c r="A18" s="143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27" customHeight="1">
      <c r="A19" s="140" t="s">
        <v>206</v>
      </c>
      <c r="B19" s="141">
        <v>200</v>
      </c>
      <c r="C19" s="141" t="s">
        <v>72</v>
      </c>
      <c r="D19" s="144">
        <f>D20+D25+D29+D30</f>
        <v>17996300</v>
      </c>
      <c r="E19" s="144">
        <f>E20+E25+E29+E30</f>
        <v>15912000</v>
      </c>
      <c r="F19" s="144">
        <f>F20+F25+F29+F30</f>
        <v>2084300</v>
      </c>
      <c r="G19" s="144">
        <f>G20+G23+G29+G30</f>
        <v>0</v>
      </c>
      <c r="H19" s="144">
        <f>H20+H23+H29+H30</f>
        <v>0</v>
      </c>
      <c r="I19" s="144">
        <f>I20+I23+I29+I30</f>
        <v>0</v>
      </c>
      <c r="J19" s="144">
        <f>J20+J23+J29+J30</f>
        <v>0</v>
      </c>
    </row>
    <row r="20" spans="1:10" ht="28.5" customHeight="1">
      <c r="A20" s="143" t="s">
        <v>207</v>
      </c>
      <c r="B20" s="141">
        <v>210</v>
      </c>
      <c r="C20" s="141" t="s">
        <v>250</v>
      </c>
      <c r="D20" s="145">
        <f>SUM(E20:I20)</f>
        <v>16134500</v>
      </c>
      <c r="E20" s="144">
        <f>14323400+874400</f>
        <v>15197800</v>
      </c>
      <c r="F20" s="144">
        <v>936700</v>
      </c>
      <c r="G20" s="141"/>
      <c r="H20" s="141"/>
      <c r="I20" s="141"/>
      <c r="J20" s="141"/>
    </row>
    <row r="21" spans="1:10" ht="30">
      <c r="A21" s="143" t="s">
        <v>208</v>
      </c>
      <c r="B21" s="141"/>
      <c r="C21" s="141" t="s">
        <v>251</v>
      </c>
      <c r="D21" s="145">
        <f aca="true" t="shared" si="1" ref="D21:D29">SUM(E21:I21)</f>
        <v>15197800</v>
      </c>
      <c r="E21" s="144">
        <f>14323400+874400</f>
        <v>15197800</v>
      </c>
      <c r="F21" s="141"/>
      <c r="G21" s="141"/>
      <c r="H21" s="141"/>
      <c r="I21" s="141"/>
      <c r="J21" s="141"/>
    </row>
    <row r="22" spans="1:10" ht="15">
      <c r="A22" s="143"/>
      <c r="B22" s="141"/>
      <c r="C22" s="141"/>
      <c r="D22" s="145"/>
      <c r="E22" s="141"/>
      <c r="F22" s="141"/>
      <c r="G22" s="141"/>
      <c r="H22" s="141"/>
      <c r="I22" s="141"/>
      <c r="J22" s="141"/>
    </row>
    <row r="23" spans="1:10" ht="32.25" customHeight="1">
      <c r="A23" s="143" t="s">
        <v>209</v>
      </c>
      <c r="B23" s="141">
        <v>220</v>
      </c>
      <c r="C23" s="141">
        <v>321</v>
      </c>
      <c r="D23" s="145">
        <f t="shared" si="1"/>
        <v>0</v>
      </c>
      <c r="E23" s="141"/>
      <c r="F23" s="141"/>
      <c r="G23" s="141"/>
      <c r="H23" s="141"/>
      <c r="I23" s="141"/>
      <c r="J23" s="141"/>
    </row>
    <row r="24" spans="1:10" ht="15">
      <c r="A24" s="143" t="s">
        <v>210</v>
      </c>
      <c r="B24" s="141"/>
      <c r="C24" s="141"/>
      <c r="D24" s="145"/>
      <c r="E24" s="141"/>
      <c r="F24" s="141"/>
      <c r="G24" s="141"/>
      <c r="H24" s="141"/>
      <c r="I24" s="141"/>
      <c r="J24" s="141"/>
    </row>
    <row r="25" spans="1:10" ht="30">
      <c r="A25" s="143" t="s">
        <v>211</v>
      </c>
      <c r="B25" s="141">
        <v>230</v>
      </c>
      <c r="C25" s="141" t="s">
        <v>252</v>
      </c>
      <c r="D25" s="145">
        <f t="shared" si="1"/>
        <v>0</v>
      </c>
      <c r="E25" s="141"/>
      <c r="F25" s="141"/>
      <c r="G25" s="141"/>
      <c r="H25" s="141"/>
      <c r="I25" s="141"/>
      <c r="J25" s="141"/>
    </row>
    <row r="26" spans="1:10" ht="15">
      <c r="A26" s="143" t="s">
        <v>210</v>
      </c>
      <c r="B26" s="141"/>
      <c r="C26" s="141"/>
      <c r="D26" s="145"/>
      <c r="E26" s="141"/>
      <c r="F26" s="141"/>
      <c r="G26" s="141"/>
      <c r="H26" s="141"/>
      <c r="I26" s="141"/>
      <c r="J26" s="141"/>
    </row>
    <row r="27" spans="1:10" ht="15.75" customHeight="1">
      <c r="A27" s="143" t="s">
        <v>212</v>
      </c>
      <c r="B27" s="141">
        <v>240</v>
      </c>
      <c r="C27" s="141"/>
      <c r="D27" s="145">
        <f t="shared" si="1"/>
        <v>0</v>
      </c>
      <c r="E27" s="141"/>
      <c r="F27" s="141"/>
      <c r="G27" s="141"/>
      <c r="H27" s="141"/>
      <c r="I27" s="141"/>
      <c r="J27" s="141"/>
    </row>
    <row r="28" spans="1:10" ht="9.75" customHeight="1">
      <c r="A28" s="143"/>
      <c r="B28" s="141"/>
      <c r="C28" s="141"/>
      <c r="D28" s="145"/>
      <c r="E28" s="141"/>
      <c r="F28" s="141"/>
      <c r="G28" s="141"/>
      <c r="H28" s="141"/>
      <c r="I28" s="141"/>
      <c r="J28" s="141"/>
    </row>
    <row r="29" spans="1:10" ht="30">
      <c r="A29" s="143" t="s">
        <v>213</v>
      </c>
      <c r="B29" s="141">
        <v>250</v>
      </c>
      <c r="C29" s="141">
        <v>244</v>
      </c>
      <c r="D29" s="145">
        <f t="shared" si="1"/>
        <v>0</v>
      </c>
      <c r="E29" s="141"/>
      <c r="F29" s="141"/>
      <c r="G29" s="141"/>
      <c r="H29" s="141"/>
      <c r="I29" s="141"/>
      <c r="J29" s="141"/>
    </row>
    <row r="30" spans="1:10" ht="30">
      <c r="A30" s="143" t="s">
        <v>214</v>
      </c>
      <c r="B30" s="141">
        <v>260</v>
      </c>
      <c r="C30" s="141" t="s">
        <v>72</v>
      </c>
      <c r="D30" s="145">
        <f>SUM(E30:I30)</f>
        <v>1861800</v>
      </c>
      <c r="E30" s="144">
        <v>714200</v>
      </c>
      <c r="F30" s="144">
        <f>1101800+33000+12800</f>
        <v>1147600</v>
      </c>
      <c r="G30" s="141"/>
      <c r="H30" s="141"/>
      <c r="I30" s="141"/>
      <c r="J30" s="141"/>
    </row>
    <row r="31" spans="1:10" ht="9" customHeight="1">
      <c r="A31" s="143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ht="9" customHeight="1">
      <c r="A32" s="143"/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28.5">
      <c r="A33" s="140" t="s">
        <v>215</v>
      </c>
      <c r="B33" s="141">
        <v>300</v>
      </c>
      <c r="C33" s="141" t="s">
        <v>72</v>
      </c>
      <c r="D33" s="141"/>
      <c r="E33" s="141"/>
      <c r="F33" s="141"/>
      <c r="G33" s="141"/>
      <c r="H33" s="141"/>
      <c r="I33" s="141"/>
      <c r="J33" s="141"/>
    </row>
    <row r="34" spans="1:10" ht="15" customHeight="1">
      <c r="A34" s="143" t="s">
        <v>216</v>
      </c>
      <c r="B34" s="141">
        <v>310</v>
      </c>
      <c r="C34" s="141"/>
      <c r="D34" s="141"/>
      <c r="E34" s="141"/>
      <c r="F34" s="141"/>
      <c r="G34" s="141"/>
      <c r="H34" s="141"/>
      <c r="I34" s="141"/>
      <c r="J34" s="141"/>
    </row>
    <row r="35" spans="1:10" ht="15" customHeight="1">
      <c r="A35" s="143" t="s">
        <v>217</v>
      </c>
      <c r="B35" s="141">
        <v>320</v>
      </c>
      <c r="C35" s="141"/>
      <c r="D35" s="141"/>
      <c r="E35" s="141"/>
      <c r="F35" s="141"/>
      <c r="G35" s="141"/>
      <c r="H35" s="141"/>
      <c r="I35" s="141"/>
      <c r="J35" s="141"/>
    </row>
    <row r="36" spans="1:10" ht="15" customHeight="1">
      <c r="A36" s="143" t="s">
        <v>218</v>
      </c>
      <c r="B36" s="141">
        <v>400</v>
      </c>
      <c r="C36" s="141"/>
      <c r="D36" s="141"/>
      <c r="E36" s="141"/>
      <c r="F36" s="141"/>
      <c r="G36" s="141"/>
      <c r="H36" s="141"/>
      <c r="I36" s="141"/>
      <c r="J36" s="141"/>
    </row>
    <row r="37" spans="1:10" ht="15" customHeight="1">
      <c r="A37" s="143" t="s">
        <v>219</v>
      </c>
      <c r="B37" s="141">
        <v>410</v>
      </c>
      <c r="C37" s="141"/>
      <c r="D37" s="141"/>
      <c r="E37" s="141"/>
      <c r="F37" s="141"/>
      <c r="G37" s="141"/>
      <c r="H37" s="141"/>
      <c r="I37" s="141"/>
      <c r="J37" s="141"/>
    </row>
    <row r="38" spans="1:10" ht="15" customHeight="1">
      <c r="A38" s="143" t="s">
        <v>220</v>
      </c>
      <c r="B38" s="141">
        <v>420</v>
      </c>
      <c r="C38" s="141"/>
      <c r="D38" s="141"/>
      <c r="E38" s="141"/>
      <c r="F38" s="141"/>
      <c r="G38" s="141"/>
      <c r="H38" s="141"/>
      <c r="I38" s="141"/>
      <c r="J38" s="141"/>
    </row>
    <row r="39" spans="1:10" ht="15" customHeight="1">
      <c r="A39" s="143" t="s">
        <v>221</v>
      </c>
      <c r="B39" s="141">
        <v>500</v>
      </c>
      <c r="C39" s="141" t="s">
        <v>72</v>
      </c>
      <c r="D39" s="144">
        <f>SUM(E39:I39)</f>
        <v>0</v>
      </c>
      <c r="E39" s="144"/>
      <c r="F39" s="141"/>
      <c r="G39" s="141"/>
      <c r="H39" s="141"/>
      <c r="I39" s="141"/>
      <c r="J39" s="141"/>
    </row>
    <row r="40" spans="1:10" ht="15" customHeight="1">
      <c r="A40" s="143" t="s">
        <v>222</v>
      </c>
      <c r="B40" s="141">
        <v>600</v>
      </c>
      <c r="C40" s="141" t="s">
        <v>72</v>
      </c>
      <c r="D40" s="144">
        <f>SUM(E40:I40)</f>
        <v>0</v>
      </c>
      <c r="E40" s="141"/>
      <c r="F40" s="141"/>
      <c r="G40" s="141"/>
      <c r="H40" s="141"/>
      <c r="I40" s="141"/>
      <c r="J40" s="141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</sheetData>
  <sheetProtection/>
  <mergeCells count="12">
    <mergeCell ref="F6:F7"/>
    <mergeCell ref="G6:G7"/>
    <mergeCell ref="H6:H7"/>
    <mergeCell ref="I6:J6"/>
    <mergeCell ref="A1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">
      <selection activeCell="E20" sqref="E20"/>
    </sheetView>
  </sheetViews>
  <sheetFormatPr defaultColWidth="8.875" defaultRowHeight="12.75"/>
  <cols>
    <col min="1" max="1" width="38.375" style="19" customWidth="1"/>
    <col min="2" max="2" width="6.75390625" style="19" customWidth="1"/>
    <col min="3" max="3" width="8.00390625" style="19" customWidth="1"/>
    <col min="4" max="4" width="14.75390625" style="19" customWidth="1"/>
    <col min="5" max="5" width="15.75390625" style="19" customWidth="1"/>
    <col min="6" max="6" width="14.375" style="19" customWidth="1"/>
    <col min="7" max="7" width="7.75390625" style="19" customWidth="1"/>
    <col min="8" max="8" width="8.125" style="19" customWidth="1"/>
    <col min="9" max="9" width="13.75390625" style="19" customWidth="1"/>
    <col min="10" max="10" width="8.00390625" style="19" customWidth="1"/>
    <col min="11" max="16384" width="8.875" style="19" customWidth="1"/>
  </cols>
  <sheetData>
    <row r="1" spans="1:10" ht="12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171" t="s">
        <v>265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44.25" customHeight="1">
      <c r="A4" s="119" t="s">
        <v>23</v>
      </c>
      <c r="B4" s="119" t="s">
        <v>188</v>
      </c>
      <c r="C4" s="119" t="s">
        <v>189</v>
      </c>
      <c r="D4" s="240" t="s">
        <v>190</v>
      </c>
      <c r="E4" s="240"/>
      <c r="F4" s="240"/>
      <c r="G4" s="240"/>
      <c r="H4" s="240"/>
      <c r="I4" s="240"/>
      <c r="J4" s="240"/>
    </row>
    <row r="5" spans="1:10" ht="12.75">
      <c r="A5" s="241"/>
      <c r="B5" s="241"/>
      <c r="C5" s="241"/>
      <c r="D5" s="240" t="s">
        <v>191</v>
      </c>
      <c r="E5" s="240"/>
      <c r="F5" s="240"/>
      <c r="G5" s="240"/>
      <c r="H5" s="240"/>
      <c r="I5" s="240"/>
      <c r="J5" s="240"/>
    </row>
    <row r="6" spans="1:10" ht="51" customHeight="1">
      <c r="A6" s="241"/>
      <c r="B6" s="241"/>
      <c r="C6" s="241"/>
      <c r="D6" s="240"/>
      <c r="E6" s="240" t="s">
        <v>192</v>
      </c>
      <c r="F6" s="238" t="s">
        <v>193</v>
      </c>
      <c r="G6" s="240" t="s">
        <v>194</v>
      </c>
      <c r="H6" s="238" t="s">
        <v>195</v>
      </c>
      <c r="I6" s="240" t="s">
        <v>196</v>
      </c>
      <c r="J6" s="240"/>
    </row>
    <row r="7" spans="1:10" ht="18.75" customHeight="1">
      <c r="A7" s="241"/>
      <c r="B7" s="241"/>
      <c r="C7" s="241"/>
      <c r="D7" s="240"/>
      <c r="E7" s="240"/>
      <c r="F7" s="239"/>
      <c r="G7" s="240"/>
      <c r="H7" s="239"/>
      <c r="I7" s="119" t="s">
        <v>191</v>
      </c>
      <c r="J7" s="119" t="s">
        <v>197</v>
      </c>
    </row>
    <row r="8" spans="1:10" ht="12.75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</row>
    <row r="9" spans="1:10" ht="28.5">
      <c r="A9" s="121" t="s">
        <v>198</v>
      </c>
      <c r="B9" s="130">
        <v>100</v>
      </c>
      <c r="C9" s="130" t="s">
        <v>72</v>
      </c>
      <c r="D9" s="131">
        <f>SUM(D10:D17)</f>
        <v>22844100</v>
      </c>
      <c r="E9" s="131">
        <f aca="true" t="shared" si="0" ref="E9:J9">SUM(E10:E17)</f>
        <v>19783900</v>
      </c>
      <c r="F9" s="131">
        <f t="shared" si="0"/>
        <v>2407800</v>
      </c>
      <c r="G9" s="131">
        <f t="shared" si="0"/>
        <v>0</v>
      </c>
      <c r="H9" s="131">
        <f t="shared" si="0"/>
        <v>0</v>
      </c>
      <c r="I9" s="131">
        <f t="shared" si="0"/>
        <v>652400</v>
      </c>
      <c r="J9" s="130">
        <f t="shared" si="0"/>
        <v>0</v>
      </c>
    </row>
    <row r="10" spans="1:10" ht="15">
      <c r="A10" s="122" t="s">
        <v>199</v>
      </c>
      <c r="B10" s="130">
        <v>110</v>
      </c>
      <c r="C10" s="130"/>
      <c r="D10" s="130"/>
      <c r="E10" s="130" t="s">
        <v>72</v>
      </c>
      <c r="F10" s="130" t="s">
        <v>72</v>
      </c>
      <c r="G10" s="130" t="s">
        <v>72</v>
      </c>
      <c r="H10" s="130" t="s">
        <v>72</v>
      </c>
      <c r="I10" s="130"/>
      <c r="J10" s="130" t="s">
        <v>72</v>
      </c>
    </row>
    <row r="11" spans="1:10" ht="15">
      <c r="A11" s="122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5">
      <c r="A12" s="122" t="s">
        <v>200</v>
      </c>
      <c r="B12" s="130">
        <v>120</v>
      </c>
      <c r="C12" s="130">
        <v>180</v>
      </c>
      <c r="D12" s="131">
        <f>SUM(E12:I12)</f>
        <v>20436300</v>
      </c>
      <c r="E12" s="131">
        <f>'3.1 (2020)'!E12+'3.2 (2020)'!E12</f>
        <v>19783900</v>
      </c>
      <c r="F12" s="131" t="s">
        <v>72</v>
      </c>
      <c r="G12" s="131" t="s">
        <v>72</v>
      </c>
      <c r="H12" s="131"/>
      <c r="I12" s="131">
        <f>'3.1 (2020)'!I12</f>
        <v>652400</v>
      </c>
      <c r="J12" s="130"/>
    </row>
    <row r="13" spans="1:10" ht="26.25" customHeight="1">
      <c r="A13" s="122" t="s">
        <v>201</v>
      </c>
      <c r="B13" s="130">
        <v>130</v>
      </c>
      <c r="C13" s="130"/>
      <c r="D13" s="130"/>
      <c r="E13" s="130" t="s">
        <v>72</v>
      </c>
      <c r="F13" s="130" t="s">
        <v>72</v>
      </c>
      <c r="G13" s="130" t="s">
        <v>72</v>
      </c>
      <c r="H13" s="130" t="s">
        <v>72</v>
      </c>
      <c r="I13" s="130"/>
      <c r="J13" s="130" t="s">
        <v>72</v>
      </c>
    </row>
    <row r="14" spans="1:10" ht="58.5" customHeight="1">
      <c r="A14" s="122" t="s">
        <v>202</v>
      </c>
      <c r="B14" s="130">
        <v>140</v>
      </c>
      <c r="C14" s="130"/>
      <c r="D14" s="130"/>
      <c r="E14" s="130" t="s">
        <v>72</v>
      </c>
      <c r="F14" s="130" t="s">
        <v>72</v>
      </c>
      <c r="G14" s="130" t="s">
        <v>72</v>
      </c>
      <c r="H14" s="130" t="s">
        <v>72</v>
      </c>
      <c r="I14" s="130"/>
      <c r="J14" s="130" t="s">
        <v>72</v>
      </c>
    </row>
    <row r="15" spans="1:10" ht="24.75" customHeight="1">
      <c r="A15" s="122" t="s">
        <v>203</v>
      </c>
      <c r="B15" s="130">
        <v>150</v>
      </c>
      <c r="C15" s="130">
        <v>180</v>
      </c>
      <c r="D15" s="131">
        <f>SUM(E15:I15)</f>
        <v>2407800</v>
      </c>
      <c r="E15" s="130" t="s">
        <v>72</v>
      </c>
      <c r="F15" s="132">
        <f>'3.1 (2020)'!F15+'3.2 (2020)'!F15</f>
        <v>2407800</v>
      </c>
      <c r="G15" s="130"/>
      <c r="H15" s="130" t="s">
        <v>72</v>
      </c>
      <c r="I15" s="130" t="s">
        <v>72</v>
      </c>
      <c r="J15" s="130" t="s">
        <v>72</v>
      </c>
    </row>
    <row r="16" spans="1:10" ht="15" customHeight="1">
      <c r="A16" s="122" t="s">
        <v>204</v>
      </c>
      <c r="B16" s="130">
        <v>160</v>
      </c>
      <c r="C16" s="130"/>
      <c r="D16" s="130"/>
      <c r="E16" s="130" t="s">
        <v>72</v>
      </c>
      <c r="F16" s="130" t="s">
        <v>72</v>
      </c>
      <c r="G16" s="130" t="s">
        <v>72</v>
      </c>
      <c r="H16" s="130" t="s">
        <v>72</v>
      </c>
      <c r="I16" s="130"/>
      <c r="J16" s="130" t="s">
        <v>72</v>
      </c>
    </row>
    <row r="17" spans="1:10" ht="16.5" customHeight="1">
      <c r="A17" s="122" t="s">
        <v>205</v>
      </c>
      <c r="B17" s="130">
        <v>180</v>
      </c>
      <c r="C17" s="130" t="s">
        <v>72</v>
      </c>
      <c r="D17" s="130"/>
      <c r="E17" s="130" t="s">
        <v>72</v>
      </c>
      <c r="F17" s="130" t="s">
        <v>72</v>
      </c>
      <c r="G17" s="130" t="s">
        <v>72</v>
      </c>
      <c r="H17" s="130" t="s">
        <v>72</v>
      </c>
      <c r="I17" s="130"/>
      <c r="J17" s="130" t="s">
        <v>72</v>
      </c>
    </row>
    <row r="18" spans="1:10" ht="9" customHeight="1">
      <c r="A18" s="122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27" customHeight="1">
      <c r="A19" s="121" t="s">
        <v>206</v>
      </c>
      <c r="B19" s="130">
        <v>200</v>
      </c>
      <c r="C19" s="130" t="s">
        <v>72</v>
      </c>
      <c r="D19" s="131">
        <f aca="true" t="shared" si="1" ref="D19:I19">D20+D25+D29+D30</f>
        <v>22850732.119999997</v>
      </c>
      <c r="E19" s="131">
        <f t="shared" si="1"/>
        <v>19790532.119999997</v>
      </c>
      <c r="F19" s="131">
        <f t="shared" si="1"/>
        <v>2407800</v>
      </c>
      <c r="G19" s="131">
        <f t="shared" si="1"/>
        <v>0</v>
      </c>
      <c r="H19" s="131">
        <f t="shared" si="1"/>
        <v>0</v>
      </c>
      <c r="I19" s="131">
        <f t="shared" si="1"/>
        <v>652400</v>
      </c>
      <c r="J19" s="131">
        <f>J20+J23+J29+J30</f>
        <v>0</v>
      </c>
    </row>
    <row r="20" spans="1:10" ht="27.75" customHeight="1">
      <c r="A20" s="122" t="s">
        <v>207</v>
      </c>
      <c r="B20" s="130">
        <v>210</v>
      </c>
      <c r="C20" s="130" t="s">
        <v>250</v>
      </c>
      <c r="D20" s="131">
        <f>SUM(E20:I20)</f>
        <v>16623300</v>
      </c>
      <c r="E20" s="131">
        <f>'3.1 (2020)'!E20+'3.2 (2020)'!E20</f>
        <v>15465600</v>
      </c>
      <c r="F20" s="131">
        <f>'3.1 (2020)'!F20+'3.2 (2020)'!F20</f>
        <v>1157700</v>
      </c>
      <c r="G20" s="131">
        <f>'3.1 (2018)'!G20+'3.2 (2018)'!G20</f>
        <v>0</v>
      </c>
      <c r="H20" s="131">
        <f>'3.1 (2018)'!H20+'3.2 (2018)'!H20</f>
        <v>0</v>
      </c>
      <c r="I20" s="131">
        <f>'3.1 (2018)'!I20+'3.2 (2018)'!I20</f>
        <v>0</v>
      </c>
      <c r="J20" s="131">
        <f>'3.1 (2018)'!J20+'3.2 (2018)'!J20</f>
        <v>0</v>
      </c>
    </row>
    <row r="21" spans="1:10" ht="30">
      <c r="A21" s="122" t="s">
        <v>208</v>
      </c>
      <c r="B21" s="130"/>
      <c r="C21" s="130" t="s">
        <v>251</v>
      </c>
      <c r="D21" s="131">
        <f>SUM(E21:I21)</f>
        <v>15487820.17</v>
      </c>
      <c r="E21" s="131">
        <f>'3.1 (2020)'!E21+'3.2 (2020)'!E21</f>
        <v>15465600</v>
      </c>
      <c r="F21" s="131">
        <f>'3.1 (2018)'!F21+'3.2 (2018)'!F21</f>
        <v>22220.17</v>
      </c>
      <c r="G21" s="131">
        <f>'3.1 (2018)'!G21+'3.2 (2018)'!G21</f>
        <v>0</v>
      </c>
      <c r="H21" s="131">
        <f>'3.1 (2018)'!H21+'3.2 (2018)'!H21</f>
        <v>0</v>
      </c>
      <c r="I21" s="131">
        <f>'3.1 (2018)'!I21+'3.2 (2018)'!I21</f>
        <v>0</v>
      </c>
      <c r="J21" s="131">
        <f>'3.1 (2018)'!J21+'3.2 (2018)'!J21</f>
        <v>0</v>
      </c>
    </row>
    <row r="22" spans="1:10" ht="15">
      <c r="A22" s="122"/>
      <c r="B22" s="130"/>
      <c r="C22" s="130"/>
      <c r="D22" s="131"/>
      <c r="E22" s="131"/>
      <c r="F22" s="131"/>
      <c r="G22" s="131"/>
      <c r="H22" s="131"/>
      <c r="I22" s="131"/>
      <c r="J22" s="131"/>
    </row>
    <row r="23" spans="1:10" ht="31.5" customHeight="1">
      <c r="A23" s="122" t="s">
        <v>209</v>
      </c>
      <c r="B23" s="130">
        <v>220</v>
      </c>
      <c r="C23" s="130">
        <v>321</v>
      </c>
      <c r="D23" s="131">
        <f>SUM(E23:I23)</f>
        <v>0</v>
      </c>
      <c r="E23" s="131">
        <f>'3.1 (2018)'!E23+'3.2 (2018)'!E23</f>
        <v>0</v>
      </c>
      <c r="F23" s="131">
        <f>'3.1 (2018)'!F23+'3.2 (2018)'!F23</f>
        <v>0</v>
      </c>
      <c r="G23" s="131">
        <f>'3.1 (2018)'!G23+'3.2 (2018)'!G23</f>
        <v>0</v>
      </c>
      <c r="H23" s="131">
        <f>'3.1 (2018)'!H23+'3.2 (2018)'!H23</f>
        <v>0</v>
      </c>
      <c r="I23" s="131">
        <f>'3.1 (2018)'!I23+'3.2 (2018)'!I23</f>
        <v>0</v>
      </c>
      <c r="J23" s="131">
        <f>'3.1 (2018)'!J23+'3.2 (2018)'!J23</f>
        <v>0</v>
      </c>
    </row>
    <row r="24" spans="1:10" ht="15">
      <c r="A24" s="122" t="s">
        <v>210</v>
      </c>
      <c r="B24" s="130"/>
      <c r="C24" s="130"/>
      <c r="D24" s="131"/>
      <c r="E24" s="131"/>
      <c r="F24" s="131"/>
      <c r="G24" s="131"/>
      <c r="H24" s="131"/>
      <c r="I24" s="131"/>
      <c r="J24" s="131"/>
    </row>
    <row r="25" spans="1:10" ht="30">
      <c r="A25" s="122" t="s">
        <v>211</v>
      </c>
      <c r="B25" s="130">
        <v>230</v>
      </c>
      <c r="C25" s="130" t="s">
        <v>252</v>
      </c>
      <c r="D25" s="131">
        <f>SUM(E25:I25)</f>
        <v>6632.12</v>
      </c>
      <c r="E25" s="131">
        <f>'3.1 (2018)'!E25+'3.2 (2018)'!E25</f>
        <v>6632.12</v>
      </c>
      <c r="F25" s="131">
        <f>'3.1 (2018)'!F25+'3.2 (2018)'!F25</f>
        <v>0</v>
      </c>
      <c r="G25" s="131">
        <f>'3.1 (2018)'!G25+'3.2 (2018)'!G25</f>
        <v>0</v>
      </c>
      <c r="H25" s="131">
        <f>'3.1 (2018)'!H25+'3.2 (2018)'!H25</f>
        <v>0</v>
      </c>
      <c r="I25" s="131">
        <f>'3.1 (2018)'!I25+'3.2 (2018)'!I25</f>
        <v>0</v>
      </c>
      <c r="J25" s="131">
        <f>'3.1 (2018)'!J25+'3.2 (2018)'!J25</f>
        <v>0</v>
      </c>
    </row>
    <row r="26" spans="1:10" ht="15">
      <c r="A26" s="122" t="s">
        <v>210</v>
      </c>
      <c r="B26" s="130"/>
      <c r="C26" s="130"/>
      <c r="D26" s="131"/>
      <c r="E26" s="131"/>
      <c r="F26" s="131"/>
      <c r="G26" s="131"/>
      <c r="H26" s="131"/>
      <c r="I26" s="131"/>
      <c r="J26" s="131"/>
    </row>
    <row r="27" spans="1:10" ht="15.75" customHeight="1">
      <c r="A27" s="122" t="s">
        <v>212</v>
      </c>
      <c r="B27" s="130">
        <v>240</v>
      </c>
      <c r="C27" s="130"/>
      <c r="D27" s="131"/>
      <c r="E27" s="131"/>
      <c r="F27" s="131"/>
      <c r="G27" s="131"/>
      <c r="H27" s="131"/>
      <c r="I27" s="131"/>
      <c r="J27" s="131"/>
    </row>
    <row r="28" spans="1:10" ht="9.75" customHeight="1">
      <c r="A28" s="122"/>
      <c r="B28" s="130"/>
      <c r="C28" s="130"/>
      <c r="D28" s="131"/>
      <c r="E28" s="131"/>
      <c r="F28" s="131"/>
      <c r="G28" s="131"/>
      <c r="H28" s="131"/>
      <c r="I28" s="131"/>
      <c r="J28" s="131"/>
    </row>
    <row r="29" spans="1:10" ht="30">
      <c r="A29" s="122" t="s">
        <v>213</v>
      </c>
      <c r="B29" s="130">
        <v>250</v>
      </c>
      <c r="C29" s="130">
        <v>244</v>
      </c>
      <c r="D29" s="131">
        <f>SUM(E29:I29)</f>
        <v>0</v>
      </c>
      <c r="E29" s="131">
        <f>'3.1 (2018)'!E29+'3.2 (2018)'!E29</f>
        <v>0</v>
      </c>
      <c r="F29" s="131">
        <f>'3.1 (2020)'!F29+'3.2 (2020)'!F29</f>
        <v>0</v>
      </c>
      <c r="G29" s="131">
        <f>'3.1 (2018)'!G29+'3.2 (2018)'!G29</f>
        <v>0</v>
      </c>
      <c r="H29" s="131">
        <f>'3.1 (2018)'!H29+'3.2 (2018)'!H29</f>
        <v>0</v>
      </c>
      <c r="I29" s="131">
        <f>'3.1 (2018)'!I29+'3.2 (2018)'!I29</f>
        <v>0</v>
      </c>
      <c r="J29" s="131">
        <f>'3.1 (2018)'!J29+'3.2 (2018)'!J29</f>
        <v>0</v>
      </c>
    </row>
    <row r="30" spans="1:10" ht="30">
      <c r="A30" s="122" t="s">
        <v>214</v>
      </c>
      <c r="B30" s="130">
        <v>260</v>
      </c>
      <c r="C30" s="130" t="s">
        <v>72</v>
      </c>
      <c r="D30" s="131">
        <f>SUM(E30:I30)</f>
        <v>6220800</v>
      </c>
      <c r="E30" s="131">
        <f>'3.1 (2020)'!E30+'3.2 (2020)'!E30</f>
        <v>4318300</v>
      </c>
      <c r="F30" s="131">
        <f>'3.1 (2020)'!F30+'3.2 (2020)'!F30</f>
        <v>1250100</v>
      </c>
      <c r="G30" s="131">
        <f>'3.1 (2018)'!G30+'3.2 (2018)'!G30</f>
        <v>0</v>
      </c>
      <c r="H30" s="131">
        <f>'3.1 (2018)'!H30+'3.2 (2018)'!H30</f>
        <v>0</v>
      </c>
      <c r="I30" s="131">
        <f>'3.1 (2020)'!I30</f>
        <v>652400</v>
      </c>
      <c r="J30" s="131">
        <f>'3.1 (2018)'!J30+'3.2 (2018)'!J30</f>
        <v>0</v>
      </c>
    </row>
    <row r="31" spans="1:10" ht="9" customHeight="1">
      <c r="A31" s="122"/>
      <c r="B31" s="120"/>
      <c r="C31" s="120"/>
      <c r="D31" s="131"/>
      <c r="E31" s="131"/>
      <c r="F31" s="131"/>
      <c r="G31" s="131"/>
      <c r="H31" s="131"/>
      <c r="I31" s="131"/>
      <c r="J31" s="131"/>
    </row>
    <row r="32" spans="1:10" ht="9" customHeight="1">
      <c r="A32" s="122"/>
      <c r="B32" s="120"/>
      <c r="C32" s="120"/>
      <c r="D32" s="131"/>
      <c r="E32" s="131"/>
      <c r="F32" s="131"/>
      <c r="G32" s="131"/>
      <c r="H32" s="131"/>
      <c r="I32" s="131"/>
      <c r="J32" s="131"/>
    </row>
    <row r="33" spans="1:10" ht="28.5">
      <c r="A33" s="121" t="s">
        <v>215</v>
      </c>
      <c r="B33" s="120">
        <v>300</v>
      </c>
      <c r="C33" s="120" t="s">
        <v>72</v>
      </c>
      <c r="D33" s="131"/>
      <c r="E33" s="131"/>
      <c r="F33" s="131"/>
      <c r="G33" s="131"/>
      <c r="H33" s="131"/>
      <c r="I33" s="131"/>
      <c r="J33" s="131"/>
    </row>
    <row r="34" spans="1:10" ht="15" customHeight="1">
      <c r="A34" s="122" t="s">
        <v>216</v>
      </c>
      <c r="B34" s="120">
        <v>310</v>
      </c>
      <c r="C34" s="120"/>
      <c r="D34" s="131"/>
      <c r="E34" s="131"/>
      <c r="F34" s="131"/>
      <c r="G34" s="131"/>
      <c r="H34" s="131"/>
      <c r="I34" s="131"/>
      <c r="J34" s="131"/>
    </row>
    <row r="35" spans="1:10" ht="15" customHeight="1">
      <c r="A35" s="122" t="s">
        <v>217</v>
      </c>
      <c r="B35" s="120">
        <v>320</v>
      </c>
      <c r="C35" s="120"/>
      <c r="D35" s="131"/>
      <c r="E35" s="131"/>
      <c r="F35" s="131"/>
      <c r="G35" s="131"/>
      <c r="H35" s="131"/>
      <c r="I35" s="131"/>
      <c r="J35" s="131"/>
    </row>
    <row r="36" spans="1:10" ht="15" customHeight="1">
      <c r="A36" s="122" t="s">
        <v>218</v>
      </c>
      <c r="B36" s="120">
        <v>400</v>
      </c>
      <c r="C36" s="120"/>
      <c r="D36" s="131"/>
      <c r="E36" s="131"/>
      <c r="F36" s="131"/>
      <c r="G36" s="131"/>
      <c r="H36" s="131"/>
      <c r="I36" s="131"/>
      <c r="J36" s="131"/>
    </row>
    <row r="37" spans="1:10" ht="15" customHeight="1">
      <c r="A37" s="122" t="s">
        <v>219</v>
      </c>
      <c r="B37" s="120">
        <v>410</v>
      </c>
      <c r="C37" s="120"/>
      <c r="D37" s="131"/>
      <c r="E37" s="131"/>
      <c r="F37" s="131"/>
      <c r="G37" s="131"/>
      <c r="H37" s="131"/>
      <c r="I37" s="131"/>
      <c r="J37" s="131"/>
    </row>
    <row r="38" spans="1:10" ht="15" customHeight="1">
      <c r="A38" s="122" t="s">
        <v>220</v>
      </c>
      <c r="B38" s="120">
        <v>420</v>
      </c>
      <c r="C38" s="120"/>
      <c r="D38" s="131"/>
      <c r="E38" s="131"/>
      <c r="F38" s="131"/>
      <c r="G38" s="131"/>
      <c r="H38" s="131"/>
      <c r="I38" s="131"/>
      <c r="J38" s="131"/>
    </row>
    <row r="39" spans="1:10" ht="15" customHeight="1">
      <c r="A39" s="122" t="s">
        <v>221</v>
      </c>
      <c r="B39" s="120">
        <v>500</v>
      </c>
      <c r="C39" s="120" t="s">
        <v>72</v>
      </c>
      <c r="D39" s="131">
        <f>SUM(E39:I39)</f>
        <v>0</v>
      </c>
      <c r="E39" s="131">
        <f>'3.1 (2020)'!E39+'3.2 (2020)'!E39</f>
        <v>0</v>
      </c>
      <c r="F39" s="131">
        <f>'3.1 (2018)'!F39+'3.2 (2018)'!F39</f>
        <v>0</v>
      </c>
      <c r="G39" s="131">
        <f>'3.1 (2018)'!G39+'3.2 (2018)'!G39</f>
        <v>0</v>
      </c>
      <c r="H39" s="131">
        <f>'3.1 (2018)'!H39+'3.2 (2018)'!H39</f>
        <v>0</v>
      </c>
      <c r="I39" s="131">
        <f>'3.1 (2020)'!I39</f>
        <v>0</v>
      </c>
      <c r="J39" s="131">
        <f>'3.1 (2018)'!J39+'3.2 (2018)'!J39</f>
        <v>0</v>
      </c>
    </row>
    <row r="40" spans="1:10" ht="15" customHeight="1">
      <c r="A40" s="122" t="s">
        <v>222</v>
      </c>
      <c r="B40" s="120">
        <v>600</v>
      </c>
      <c r="C40" s="120" t="s">
        <v>72</v>
      </c>
      <c r="D40" s="131">
        <f>SUM(E40:I40)</f>
        <v>0</v>
      </c>
      <c r="E40" s="131">
        <f>'3.1 (2018)'!E40+'3.2 (2018)'!E40</f>
        <v>0</v>
      </c>
      <c r="F40" s="131">
        <f>'3.1 (2018)'!F40+'3.2 (2018)'!F40</f>
        <v>0</v>
      </c>
      <c r="G40" s="131">
        <f>'3.1 (2018)'!G40+'3.2 (2018)'!G40</f>
        <v>0</v>
      </c>
      <c r="H40" s="131">
        <f>'3.1 (2018)'!H40+'3.2 (2018)'!H40</f>
        <v>0</v>
      </c>
      <c r="I40" s="131">
        <f>'3.1 (2018)'!I40+'3.2 (2018)'!I40</f>
        <v>0</v>
      </c>
      <c r="J40" s="131">
        <f>'3.1 (2018)'!J40+'3.2 (2018)'!J40</f>
        <v>0</v>
      </c>
    </row>
    <row r="41" spans="1:10" ht="12.75">
      <c r="A41" s="50"/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/>
  <mergeCells count="12"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">
      <selection activeCell="I24" sqref="I24"/>
    </sheetView>
  </sheetViews>
  <sheetFormatPr defaultColWidth="8.875" defaultRowHeight="12.75"/>
  <cols>
    <col min="1" max="1" width="38.375" style="136" customWidth="1"/>
    <col min="2" max="2" width="6.75390625" style="136" customWidth="1"/>
    <col min="3" max="3" width="9.25390625" style="136" customWidth="1"/>
    <col min="4" max="5" width="15.125" style="136" customWidth="1"/>
    <col min="6" max="6" width="14.375" style="136" customWidth="1"/>
    <col min="7" max="7" width="7.75390625" style="136" customWidth="1"/>
    <col min="8" max="8" width="8.125" style="136" customWidth="1"/>
    <col min="9" max="9" width="14.125" style="136" customWidth="1"/>
    <col min="10" max="10" width="8.00390625" style="136" customWidth="1"/>
    <col min="11" max="16384" width="8.875" style="136" customWidth="1"/>
  </cols>
  <sheetData>
    <row r="1" spans="1:10" ht="12.75">
      <c r="A1" s="245" t="s">
        <v>266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2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44.25" customHeight="1">
      <c r="A4" s="138" t="s">
        <v>23</v>
      </c>
      <c r="B4" s="138" t="s">
        <v>188</v>
      </c>
      <c r="C4" s="138" t="s">
        <v>189</v>
      </c>
      <c r="D4" s="244" t="s">
        <v>190</v>
      </c>
      <c r="E4" s="244"/>
      <c r="F4" s="244"/>
      <c r="G4" s="244"/>
      <c r="H4" s="244"/>
      <c r="I4" s="244"/>
      <c r="J4" s="244"/>
    </row>
    <row r="5" spans="1:10" ht="12.75">
      <c r="A5" s="246"/>
      <c r="B5" s="246"/>
      <c r="C5" s="246"/>
      <c r="D5" s="244" t="s">
        <v>191</v>
      </c>
      <c r="E5" s="244"/>
      <c r="F5" s="244"/>
      <c r="G5" s="244"/>
      <c r="H5" s="244"/>
      <c r="I5" s="244"/>
      <c r="J5" s="244"/>
    </row>
    <row r="6" spans="1:10" ht="51" customHeight="1">
      <c r="A6" s="246"/>
      <c r="B6" s="246"/>
      <c r="C6" s="246"/>
      <c r="D6" s="244"/>
      <c r="E6" s="244" t="s">
        <v>192</v>
      </c>
      <c r="F6" s="242" t="s">
        <v>193</v>
      </c>
      <c r="G6" s="244" t="s">
        <v>194</v>
      </c>
      <c r="H6" s="242" t="s">
        <v>195</v>
      </c>
      <c r="I6" s="244" t="s">
        <v>196</v>
      </c>
      <c r="J6" s="244"/>
    </row>
    <row r="7" spans="1:10" ht="18.75" customHeight="1">
      <c r="A7" s="246"/>
      <c r="B7" s="246"/>
      <c r="C7" s="246"/>
      <c r="D7" s="244"/>
      <c r="E7" s="244"/>
      <c r="F7" s="243"/>
      <c r="G7" s="244"/>
      <c r="H7" s="243"/>
      <c r="I7" s="138" t="s">
        <v>191</v>
      </c>
      <c r="J7" s="138" t="s">
        <v>197</v>
      </c>
    </row>
    <row r="8" spans="1:10" ht="12.7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8.5">
      <c r="A9" s="140" t="s">
        <v>198</v>
      </c>
      <c r="B9" s="141">
        <v>100</v>
      </c>
      <c r="C9" s="141" t="s">
        <v>72</v>
      </c>
      <c r="D9" s="142">
        <f>SUM(D12:D17)</f>
        <v>4730600</v>
      </c>
      <c r="E9" s="142">
        <f aca="true" t="shared" si="0" ref="E9:J9">SUM(E12:E17)</f>
        <v>3824900</v>
      </c>
      <c r="F9" s="142">
        <f t="shared" si="0"/>
        <v>253300</v>
      </c>
      <c r="G9" s="142">
        <f t="shared" si="0"/>
        <v>0</v>
      </c>
      <c r="H9" s="142">
        <f t="shared" si="0"/>
        <v>0</v>
      </c>
      <c r="I9" s="142">
        <f t="shared" si="0"/>
        <v>652400</v>
      </c>
      <c r="J9" s="142">
        <f t="shared" si="0"/>
        <v>0</v>
      </c>
    </row>
    <row r="10" spans="1:10" ht="15">
      <c r="A10" s="143" t="s">
        <v>199</v>
      </c>
      <c r="B10" s="141">
        <v>110</v>
      </c>
      <c r="C10" s="141">
        <v>180</v>
      </c>
      <c r="D10" s="142"/>
      <c r="E10" s="142" t="s">
        <v>72</v>
      </c>
      <c r="F10" s="142" t="s">
        <v>72</v>
      </c>
      <c r="G10" s="142" t="s">
        <v>72</v>
      </c>
      <c r="H10" s="142" t="s">
        <v>72</v>
      </c>
      <c r="I10" s="142"/>
      <c r="J10" s="142" t="s">
        <v>72</v>
      </c>
    </row>
    <row r="11" spans="1:10" ht="15">
      <c r="A11" s="143"/>
      <c r="B11" s="141"/>
      <c r="C11" s="141"/>
      <c r="D11" s="142"/>
      <c r="E11" s="142"/>
      <c r="F11" s="142"/>
      <c r="G11" s="142"/>
      <c r="H11" s="142"/>
      <c r="I11" s="142"/>
      <c r="J11" s="142"/>
    </row>
    <row r="12" spans="1:10" ht="15">
      <c r="A12" s="143" t="s">
        <v>200</v>
      </c>
      <c r="B12" s="141">
        <v>120</v>
      </c>
      <c r="C12" s="141" t="s">
        <v>253</v>
      </c>
      <c r="D12" s="142">
        <f>SUM(E12:I12)</f>
        <v>4477300</v>
      </c>
      <c r="E12" s="142">
        <f>E19</f>
        <v>3824900</v>
      </c>
      <c r="F12" s="142" t="s">
        <v>72</v>
      </c>
      <c r="G12" s="142" t="s">
        <v>72</v>
      </c>
      <c r="H12" s="142"/>
      <c r="I12" s="142">
        <f>I19</f>
        <v>652400</v>
      </c>
      <c r="J12" s="142"/>
    </row>
    <row r="13" spans="1:10" ht="26.25" customHeight="1">
      <c r="A13" s="143" t="s">
        <v>201</v>
      </c>
      <c r="B13" s="141">
        <v>130</v>
      </c>
      <c r="C13" s="141"/>
      <c r="D13" s="142"/>
      <c r="E13" s="142" t="s">
        <v>72</v>
      </c>
      <c r="F13" s="142" t="s">
        <v>72</v>
      </c>
      <c r="G13" s="142" t="s">
        <v>72</v>
      </c>
      <c r="H13" s="142" t="s">
        <v>72</v>
      </c>
      <c r="I13" s="142"/>
      <c r="J13" s="142" t="s">
        <v>72</v>
      </c>
    </row>
    <row r="14" spans="1:10" ht="58.5" customHeight="1">
      <c r="A14" s="143" t="s">
        <v>202</v>
      </c>
      <c r="B14" s="141">
        <v>140</v>
      </c>
      <c r="C14" s="141"/>
      <c r="D14" s="142"/>
      <c r="E14" s="142" t="s">
        <v>72</v>
      </c>
      <c r="F14" s="142" t="s">
        <v>72</v>
      </c>
      <c r="G14" s="142" t="s">
        <v>72</v>
      </c>
      <c r="H14" s="142" t="s">
        <v>72</v>
      </c>
      <c r="I14" s="142"/>
      <c r="J14" s="142" t="s">
        <v>72</v>
      </c>
    </row>
    <row r="15" spans="1:10" ht="24.75" customHeight="1">
      <c r="A15" s="143" t="s">
        <v>203</v>
      </c>
      <c r="B15" s="141">
        <v>150</v>
      </c>
      <c r="C15" s="141">
        <v>180</v>
      </c>
      <c r="D15" s="142">
        <f>SUM(E15:I15)</f>
        <v>253300</v>
      </c>
      <c r="E15" s="142" t="s">
        <v>72</v>
      </c>
      <c r="F15" s="142">
        <f>F19</f>
        <v>253300</v>
      </c>
      <c r="G15" s="142"/>
      <c r="H15" s="142" t="s">
        <v>72</v>
      </c>
      <c r="I15" s="142" t="s">
        <v>72</v>
      </c>
      <c r="J15" s="142" t="s">
        <v>72</v>
      </c>
    </row>
    <row r="16" spans="1:10" ht="15" customHeight="1">
      <c r="A16" s="143" t="s">
        <v>204</v>
      </c>
      <c r="B16" s="141">
        <v>160</v>
      </c>
      <c r="C16" s="141"/>
      <c r="D16" s="142"/>
      <c r="E16" s="142" t="s">
        <v>72</v>
      </c>
      <c r="F16" s="142" t="s">
        <v>72</v>
      </c>
      <c r="G16" s="142" t="s">
        <v>72</v>
      </c>
      <c r="H16" s="142" t="s">
        <v>72</v>
      </c>
      <c r="I16" s="142"/>
      <c r="J16" s="142" t="s">
        <v>72</v>
      </c>
    </row>
    <row r="17" spans="1:10" ht="16.5" customHeight="1">
      <c r="A17" s="143" t="s">
        <v>205</v>
      </c>
      <c r="B17" s="141">
        <v>180</v>
      </c>
      <c r="C17" s="141" t="s">
        <v>72</v>
      </c>
      <c r="D17" s="142"/>
      <c r="E17" s="142" t="s">
        <v>72</v>
      </c>
      <c r="F17" s="142" t="s">
        <v>72</v>
      </c>
      <c r="G17" s="142" t="s">
        <v>72</v>
      </c>
      <c r="H17" s="142" t="s">
        <v>72</v>
      </c>
      <c r="I17" s="142"/>
      <c r="J17" s="142" t="s">
        <v>72</v>
      </c>
    </row>
    <row r="18" spans="1:10" ht="9" customHeight="1">
      <c r="A18" s="143"/>
      <c r="B18" s="141"/>
      <c r="C18" s="141"/>
      <c r="D18" s="142"/>
      <c r="E18" s="142"/>
      <c r="F18" s="142"/>
      <c r="G18" s="142"/>
      <c r="H18" s="142"/>
      <c r="I18" s="142"/>
      <c r="J18" s="142"/>
    </row>
    <row r="19" spans="1:10" ht="27" customHeight="1">
      <c r="A19" s="140" t="s">
        <v>206</v>
      </c>
      <c r="B19" s="141">
        <v>200</v>
      </c>
      <c r="C19" s="141" t="s">
        <v>72</v>
      </c>
      <c r="D19" s="144">
        <f aca="true" t="shared" si="1" ref="D19:I19">D20+D25+D29+D30</f>
        <v>4730600</v>
      </c>
      <c r="E19" s="144">
        <f t="shared" si="1"/>
        <v>3824900</v>
      </c>
      <c r="F19" s="144">
        <f t="shared" si="1"/>
        <v>253300</v>
      </c>
      <c r="G19" s="144">
        <f t="shared" si="1"/>
        <v>0</v>
      </c>
      <c r="H19" s="144">
        <f t="shared" si="1"/>
        <v>0</v>
      </c>
      <c r="I19" s="144">
        <f t="shared" si="1"/>
        <v>652400</v>
      </c>
      <c r="J19" s="144">
        <f>J20+J23+J29+J30</f>
        <v>0</v>
      </c>
    </row>
    <row r="20" spans="1:10" ht="27" customHeight="1">
      <c r="A20" s="143" t="s">
        <v>207</v>
      </c>
      <c r="B20" s="141">
        <v>210</v>
      </c>
      <c r="C20" s="141" t="s">
        <v>250</v>
      </c>
      <c r="D20" s="144">
        <f>SUM(E20:I20)</f>
        <v>412800</v>
      </c>
      <c r="E20" s="144">
        <v>220800</v>
      </c>
      <c r="F20" s="144">
        <v>192000</v>
      </c>
      <c r="G20" s="144"/>
      <c r="H20" s="144"/>
      <c r="I20" s="144"/>
      <c r="J20" s="144"/>
    </row>
    <row r="21" spans="1:10" ht="30">
      <c r="A21" s="143" t="s">
        <v>208</v>
      </c>
      <c r="B21" s="141"/>
      <c r="C21" s="141" t="s">
        <v>251</v>
      </c>
      <c r="D21" s="144">
        <f aca="true" t="shared" si="2" ref="D21:D29">SUM(E21:I21)</f>
        <v>220800</v>
      </c>
      <c r="E21" s="144">
        <v>220800</v>
      </c>
      <c r="F21" s="144"/>
      <c r="G21" s="144"/>
      <c r="H21" s="144"/>
      <c r="I21" s="144"/>
      <c r="J21" s="144"/>
    </row>
    <row r="22" spans="1:10" ht="15">
      <c r="A22" s="143"/>
      <c r="B22" s="141"/>
      <c r="C22" s="141"/>
      <c r="D22" s="144"/>
      <c r="E22" s="144"/>
      <c r="F22" s="144"/>
      <c r="G22" s="144"/>
      <c r="H22" s="144"/>
      <c r="I22" s="144"/>
      <c r="J22" s="144"/>
    </row>
    <row r="23" spans="1:10" ht="30">
      <c r="A23" s="143" t="s">
        <v>209</v>
      </c>
      <c r="B23" s="141">
        <v>220</v>
      </c>
      <c r="C23" s="141">
        <v>321</v>
      </c>
      <c r="D23" s="144">
        <f t="shared" si="2"/>
        <v>0</v>
      </c>
      <c r="E23" s="144"/>
      <c r="F23" s="144"/>
      <c r="G23" s="144"/>
      <c r="H23" s="144"/>
      <c r="I23" s="144"/>
      <c r="J23" s="144"/>
    </row>
    <row r="24" spans="1:10" ht="15">
      <c r="A24" s="143" t="s">
        <v>210</v>
      </c>
      <c r="B24" s="141"/>
      <c r="C24" s="141"/>
      <c r="D24" s="144"/>
      <c r="E24" s="144"/>
      <c r="F24" s="144"/>
      <c r="G24" s="144"/>
      <c r="H24" s="144"/>
      <c r="I24" s="144"/>
      <c r="J24" s="144"/>
    </row>
    <row r="25" spans="1:10" ht="30">
      <c r="A25" s="143" t="s">
        <v>211</v>
      </c>
      <c r="B25" s="141">
        <v>230</v>
      </c>
      <c r="C25" s="141" t="s">
        <v>252</v>
      </c>
      <c r="D25" s="144">
        <f t="shared" si="2"/>
        <v>0</v>
      </c>
      <c r="E25" s="144"/>
      <c r="F25" s="144"/>
      <c r="G25" s="144"/>
      <c r="H25" s="144"/>
      <c r="I25" s="144"/>
      <c r="J25" s="144"/>
    </row>
    <row r="26" spans="1:10" ht="15">
      <c r="A26" s="143" t="s">
        <v>210</v>
      </c>
      <c r="B26" s="141"/>
      <c r="C26" s="141"/>
      <c r="D26" s="144"/>
      <c r="E26" s="144"/>
      <c r="F26" s="144"/>
      <c r="G26" s="144"/>
      <c r="H26" s="144"/>
      <c r="I26" s="144"/>
      <c r="J26" s="144"/>
    </row>
    <row r="27" spans="1:10" ht="15.75" customHeight="1">
      <c r="A27" s="143" t="s">
        <v>212</v>
      </c>
      <c r="B27" s="141">
        <v>240</v>
      </c>
      <c r="C27" s="141"/>
      <c r="D27" s="144"/>
      <c r="E27" s="144"/>
      <c r="F27" s="144"/>
      <c r="G27" s="144"/>
      <c r="H27" s="144"/>
      <c r="I27" s="144"/>
      <c r="J27" s="144"/>
    </row>
    <row r="28" spans="1:10" ht="9.75" customHeight="1">
      <c r="A28" s="143"/>
      <c r="B28" s="141"/>
      <c r="C28" s="141"/>
      <c r="D28" s="144"/>
      <c r="E28" s="144"/>
      <c r="F28" s="144"/>
      <c r="G28" s="144"/>
      <c r="H28" s="144"/>
      <c r="I28" s="144"/>
      <c r="J28" s="144"/>
    </row>
    <row r="29" spans="1:10" ht="30">
      <c r="A29" s="143" t="s">
        <v>213</v>
      </c>
      <c r="B29" s="141">
        <v>250</v>
      </c>
      <c r="C29" s="141">
        <v>244</v>
      </c>
      <c r="D29" s="144">
        <f t="shared" si="2"/>
        <v>0</v>
      </c>
      <c r="E29" s="144"/>
      <c r="F29" s="144"/>
      <c r="G29" s="144"/>
      <c r="H29" s="144"/>
      <c r="I29" s="144"/>
      <c r="J29" s="144"/>
    </row>
    <row r="30" spans="1:10" ht="30">
      <c r="A30" s="143" t="s">
        <v>214</v>
      </c>
      <c r="B30" s="141">
        <v>260</v>
      </c>
      <c r="C30" s="141" t="s">
        <v>72</v>
      </c>
      <c r="D30" s="144">
        <f>SUM(E30:I30)</f>
        <v>4317800</v>
      </c>
      <c r="E30" s="144">
        <v>3604100</v>
      </c>
      <c r="F30" s="144">
        <f>51800+9500</f>
        <v>61300</v>
      </c>
      <c r="G30" s="144"/>
      <c r="H30" s="144"/>
      <c r="I30" s="144">
        <v>652400</v>
      </c>
      <c r="J30" s="144"/>
    </row>
    <row r="31" spans="1:10" ht="9" customHeight="1">
      <c r="A31" s="143"/>
      <c r="B31" s="141"/>
      <c r="C31" s="141"/>
      <c r="D31" s="144"/>
      <c r="E31" s="144"/>
      <c r="F31" s="144"/>
      <c r="G31" s="144"/>
      <c r="H31" s="144"/>
      <c r="I31" s="144"/>
      <c r="J31" s="144"/>
    </row>
    <row r="32" spans="1:10" ht="9" customHeight="1">
      <c r="A32" s="143"/>
      <c r="B32" s="141"/>
      <c r="C32" s="141"/>
      <c r="D32" s="144"/>
      <c r="E32" s="144"/>
      <c r="F32" s="144"/>
      <c r="G32" s="144"/>
      <c r="H32" s="144"/>
      <c r="I32" s="144"/>
      <c r="J32" s="144"/>
    </row>
    <row r="33" spans="1:10" ht="28.5">
      <c r="A33" s="140" t="s">
        <v>215</v>
      </c>
      <c r="B33" s="141">
        <v>300</v>
      </c>
      <c r="C33" s="141" t="s">
        <v>72</v>
      </c>
      <c r="D33" s="144"/>
      <c r="E33" s="144"/>
      <c r="F33" s="144"/>
      <c r="G33" s="144"/>
      <c r="H33" s="144"/>
      <c r="I33" s="144"/>
      <c r="J33" s="144"/>
    </row>
    <row r="34" spans="1:10" ht="15" customHeight="1">
      <c r="A34" s="143" t="s">
        <v>216</v>
      </c>
      <c r="B34" s="141">
        <v>310</v>
      </c>
      <c r="C34" s="141"/>
      <c r="D34" s="144"/>
      <c r="E34" s="144"/>
      <c r="F34" s="144"/>
      <c r="G34" s="144"/>
      <c r="H34" s="144"/>
      <c r="I34" s="144"/>
      <c r="J34" s="144"/>
    </row>
    <row r="35" spans="1:10" ht="15" customHeight="1">
      <c r="A35" s="143" t="s">
        <v>217</v>
      </c>
      <c r="B35" s="141">
        <v>320</v>
      </c>
      <c r="C35" s="141"/>
      <c r="D35" s="144"/>
      <c r="E35" s="144"/>
      <c r="F35" s="144"/>
      <c r="G35" s="144"/>
      <c r="H35" s="144"/>
      <c r="I35" s="144"/>
      <c r="J35" s="144"/>
    </row>
    <row r="36" spans="1:10" ht="15" customHeight="1">
      <c r="A36" s="143" t="s">
        <v>218</v>
      </c>
      <c r="B36" s="141">
        <v>400</v>
      </c>
      <c r="C36" s="141"/>
      <c r="D36" s="144"/>
      <c r="E36" s="144"/>
      <c r="F36" s="144"/>
      <c r="G36" s="144"/>
      <c r="H36" s="144"/>
      <c r="I36" s="144"/>
      <c r="J36" s="144"/>
    </row>
    <row r="37" spans="1:10" ht="15" customHeight="1">
      <c r="A37" s="143" t="s">
        <v>219</v>
      </c>
      <c r="B37" s="141">
        <v>410</v>
      </c>
      <c r="C37" s="141"/>
      <c r="D37" s="144"/>
      <c r="E37" s="144"/>
      <c r="F37" s="144"/>
      <c r="G37" s="144"/>
      <c r="H37" s="144"/>
      <c r="I37" s="144"/>
      <c r="J37" s="144"/>
    </row>
    <row r="38" spans="1:10" ht="15" customHeight="1">
      <c r="A38" s="143" t="s">
        <v>220</v>
      </c>
      <c r="B38" s="141">
        <v>420</v>
      </c>
      <c r="C38" s="141"/>
      <c r="D38" s="144"/>
      <c r="E38" s="144"/>
      <c r="F38" s="144"/>
      <c r="G38" s="144"/>
      <c r="H38" s="144"/>
      <c r="I38" s="144"/>
      <c r="J38" s="144"/>
    </row>
    <row r="39" spans="1:10" ht="15" customHeight="1">
      <c r="A39" s="143" t="s">
        <v>221</v>
      </c>
      <c r="B39" s="141">
        <v>500</v>
      </c>
      <c r="C39" s="141" t="s">
        <v>72</v>
      </c>
      <c r="D39" s="144">
        <f>SUM(E39:I39)</f>
        <v>0</v>
      </c>
      <c r="E39" s="144"/>
      <c r="F39" s="144"/>
      <c r="G39" s="144"/>
      <c r="H39" s="144"/>
      <c r="I39" s="144"/>
      <c r="J39" s="144"/>
    </row>
    <row r="40" spans="1:10" ht="15" customHeight="1">
      <c r="A40" s="143" t="s">
        <v>222</v>
      </c>
      <c r="B40" s="141">
        <v>600</v>
      </c>
      <c r="C40" s="141" t="s">
        <v>72</v>
      </c>
      <c r="D40" s="144">
        <f>SUM(E40:I40)</f>
        <v>0</v>
      </c>
      <c r="E40" s="144"/>
      <c r="F40" s="144"/>
      <c r="G40" s="144"/>
      <c r="H40" s="144"/>
      <c r="I40" s="144"/>
      <c r="J40" s="144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</sheetData>
  <sheetProtection/>
  <mergeCells count="12">
    <mergeCell ref="F6:F7"/>
    <mergeCell ref="G6:G7"/>
    <mergeCell ref="H6:H7"/>
    <mergeCell ref="I6:J6"/>
    <mergeCell ref="A1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">
      <selection activeCell="E23" sqref="E23"/>
    </sheetView>
  </sheetViews>
  <sheetFormatPr defaultColWidth="8.875" defaultRowHeight="12.75"/>
  <cols>
    <col min="1" max="1" width="38.375" style="136" customWidth="1"/>
    <col min="2" max="2" width="6.75390625" style="136" customWidth="1"/>
    <col min="3" max="3" width="8.00390625" style="136" customWidth="1"/>
    <col min="4" max="4" width="16.25390625" style="136" customWidth="1"/>
    <col min="5" max="5" width="15.375" style="136" customWidth="1"/>
    <col min="6" max="6" width="14.375" style="136" customWidth="1"/>
    <col min="7" max="7" width="7.75390625" style="136" customWidth="1"/>
    <col min="8" max="8" width="8.125" style="136" customWidth="1"/>
    <col min="9" max="9" width="12.875" style="136" customWidth="1"/>
    <col min="10" max="10" width="8.00390625" style="136" customWidth="1"/>
    <col min="11" max="16384" width="8.875" style="136" customWidth="1"/>
  </cols>
  <sheetData>
    <row r="1" spans="1:10" ht="12.75">
      <c r="A1" s="245" t="s">
        <v>267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2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44.25" customHeight="1">
      <c r="A4" s="138" t="s">
        <v>23</v>
      </c>
      <c r="B4" s="138" t="s">
        <v>188</v>
      </c>
      <c r="C4" s="138" t="s">
        <v>189</v>
      </c>
      <c r="D4" s="244" t="s">
        <v>190</v>
      </c>
      <c r="E4" s="244"/>
      <c r="F4" s="244"/>
      <c r="G4" s="244"/>
      <c r="H4" s="244"/>
      <c r="I4" s="244"/>
      <c r="J4" s="244"/>
    </row>
    <row r="5" spans="1:10" ht="12.75">
      <c r="A5" s="246"/>
      <c r="B5" s="246"/>
      <c r="C5" s="246"/>
      <c r="D5" s="244" t="s">
        <v>191</v>
      </c>
      <c r="E5" s="244"/>
      <c r="F5" s="244"/>
      <c r="G5" s="244"/>
      <c r="H5" s="244"/>
      <c r="I5" s="244"/>
      <c r="J5" s="244"/>
    </row>
    <row r="6" spans="1:10" ht="51" customHeight="1">
      <c r="A6" s="246"/>
      <c r="B6" s="246"/>
      <c r="C6" s="246"/>
      <c r="D6" s="244"/>
      <c r="E6" s="244" t="s">
        <v>192</v>
      </c>
      <c r="F6" s="242" t="s">
        <v>193</v>
      </c>
      <c r="G6" s="244" t="s">
        <v>194</v>
      </c>
      <c r="H6" s="242" t="s">
        <v>195</v>
      </c>
      <c r="I6" s="244" t="s">
        <v>196</v>
      </c>
      <c r="J6" s="244"/>
    </row>
    <row r="7" spans="1:10" ht="18.75" customHeight="1">
      <c r="A7" s="246"/>
      <c r="B7" s="246"/>
      <c r="C7" s="246"/>
      <c r="D7" s="244"/>
      <c r="E7" s="244"/>
      <c r="F7" s="243"/>
      <c r="G7" s="244"/>
      <c r="H7" s="243"/>
      <c r="I7" s="138" t="s">
        <v>191</v>
      </c>
      <c r="J7" s="138" t="s">
        <v>197</v>
      </c>
    </row>
    <row r="8" spans="1:10" ht="12.7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8.5">
      <c r="A9" s="140" t="s">
        <v>198</v>
      </c>
      <c r="B9" s="141">
        <v>100</v>
      </c>
      <c r="C9" s="141" t="s">
        <v>72</v>
      </c>
      <c r="D9" s="144">
        <f>SUM(D10:D17)</f>
        <v>18113500</v>
      </c>
      <c r="E9" s="144">
        <f aca="true" t="shared" si="0" ref="E9:J9">SUM(E10:E17)</f>
        <v>15959000</v>
      </c>
      <c r="F9" s="144">
        <f t="shared" si="0"/>
        <v>2154500</v>
      </c>
      <c r="G9" s="144">
        <f t="shared" si="0"/>
        <v>0</v>
      </c>
      <c r="H9" s="144">
        <f t="shared" si="0"/>
        <v>0</v>
      </c>
      <c r="I9" s="144">
        <f t="shared" si="0"/>
        <v>0</v>
      </c>
      <c r="J9" s="144">
        <f t="shared" si="0"/>
        <v>0</v>
      </c>
    </row>
    <row r="10" spans="1:10" ht="15">
      <c r="A10" s="143" t="s">
        <v>199</v>
      </c>
      <c r="B10" s="141">
        <v>110</v>
      </c>
      <c r="C10" s="141"/>
      <c r="D10" s="141"/>
      <c r="E10" s="141" t="s">
        <v>72</v>
      </c>
      <c r="F10" s="141" t="s">
        <v>72</v>
      </c>
      <c r="G10" s="141" t="s">
        <v>72</v>
      </c>
      <c r="H10" s="141" t="s">
        <v>72</v>
      </c>
      <c r="I10" s="141"/>
      <c r="J10" s="141" t="s">
        <v>72</v>
      </c>
    </row>
    <row r="11" spans="1:10" ht="15">
      <c r="A11" s="143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5">
      <c r="A12" s="143" t="s">
        <v>200</v>
      </c>
      <c r="B12" s="141">
        <v>120</v>
      </c>
      <c r="C12" s="141">
        <v>180</v>
      </c>
      <c r="D12" s="145">
        <f>SUM(E12:I12)</f>
        <v>15959000</v>
      </c>
      <c r="E12" s="144">
        <f>E19</f>
        <v>15959000</v>
      </c>
      <c r="F12" s="141" t="s">
        <v>72</v>
      </c>
      <c r="G12" s="141" t="s">
        <v>72</v>
      </c>
      <c r="H12" s="141"/>
      <c r="I12" s="141"/>
      <c r="J12" s="141"/>
    </row>
    <row r="13" spans="1:10" ht="26.25" customHeight="1">
      <c r="A13" s="143" t="s">
        <v>201</v>
      </c>
      <c r="B13" s="141">
        <v>130</v>
      </c>
      <c r="C13" s="141"/>
      <c r="D13" s="141"/>
      <c r="E13" s="141" t="s">
        <v>72</v>
      </c>
      <c r="F13" s="141" t="s">
        <v>72</v>
      </c>
      <c r="G13" s="141" t="s">
        <v>72</v>
      </c>
      <c r="H13" s="141" t="s">
        <v>72</v>
      </c>
      <c r="I13" s="141"/>
      <c r="J13" s="141" t="s">
        <v>72</v>
      </c>
    </row>
    <row r="14" spans="1:10" ht="58.5" customHeight="1">
      <c r="A14" s="143" t="s">
        <v>202</v>
      </c>
      <c r="B14" s="141">
        <v>140</v>
      </c>
      <c r="C14" s="141"/>
      <c r="D14" s="141"/>
      <c r="E14" s="141" t="s">
        <v>72</v>
      </c>
      <c r="F14" s="141" t="s">
        <v>72</v>
      </c>
      <c r="G14" s="141" t="s">
        <v>72</v>
      </c>
      <c r="H14" s="141" t="s">
        <v>72</v>
      </c>
      <c r="I14" s="141"/>
      <c r="J14" s="141" t="s">
        <v>72</v>
      </c>
    </row>
    <row r="15" spans="1:10" ht="24.75" customHeight="1">
      <c r="A15" s="143" t="s">
        <v>203</v>
      </c>
      <c r="B15" s="141">
        <v>150</v>
      </c>
      <c r="C15" s="141">
        <v>180</v>
      </c>
      <c r="D15" s="145">
        <f>SUM(E15:I15)</f>
        <v>2154500</v>
      </c>
      <c r="E15" s="141" t="s">
        <v>72</v>
      </c>
      <c r="F15" s="144">
        <f>F19</f>
        <v>2154500</v>
      </c>
      <c r="G15" s="141"/>
      <c r="H15" s="141" t="s">
        <v>72</v>
      </c>
      <c r="I15" s="141" t="s">
        <v>72</v>
      </c>
      <c r="J15" s="141" t="s">
        <v>72</v>
      </c>
    </row>
    <row r="16" spans="1:10" ht="15" customHeight="1">
      <c r="A16" s="143" t="s">
        <v>204</v>
      </c>
      <c r="B16" s="141">
        <v>160</v>
      </c>
      <c r="C16" s="141"/>
      <c r="D16" s="141"/>
      <c r="E16" s="141" t="s">
        <v>72</v>
      </c>
      <c r="F16" s="141" t="s">
        <v>72</v>
      </c>
      <c r="G16" s="141" t="s">
        <v>72</v>
      </c>
      <c r="H16" s="141" t="s">
        <v>72</v>
      </c>
      <c r="I16" s="141"/>
      <c r="J16" s="141" t="s">
        <v>72</v>
      </c>
    </row>
    <row r="17" spans="1:10" ht="16.5" customHeight="1">
      <c r="A17" s="143" t="s">
        <v>205</v>
      </c>
      <c r="B17" s="141">
        <v>180</v>
      </c>
      <c r="C17" s="141" t="s">
        <v>72</v>
      </c>
      <c r="D17" s="141"/>
      <c r="E17" s="141" t="s">
        <v>72</v>
      </c>
      <c r="F17" s="141" t="s">
        <v>72</v>
      </c>
      <c r="G17" s="141" t="s">
        <v>72</v>
      </c>
      <c r="H17" s="141" t="s">
        <v>72</v>
      </c>
      <c r="I17" s="141"/>
      <c r="J17" s="141" t="s">
        <v>72</v>
      </c>
    </row>
    <row r="18" spans="1:10" ht="9" customHeight="1">
      <c r="A18" s="143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27" customHeight="1">
      <c r="A19" s="140" t="s">
        <v>206</v>
      </c>
      <c r="B19" s="141">
        <v>200</v>
      </c>
      <c r="C19" s="141" t="s">
        <v>72</v>
      </c>
      <c r="D19" s="144">
        <f>D20+D25+D29+D30</f>
        <v>18113500</v>
      </c>
      <c r="E19" s="144">
        <f>E20+E25+E29+E30</f>
        <v>15959000</v>
      </c>
      <c r="F19" s="144">
        <f>F20+F25+F29+F30</f>
        <v>2154500</v>
      </c>
      <c r="G19" s="144">
        <f>G20+G23+G29+G30</f>
        <v>0</v>
      </c>
      <c r="H19" s="144">
        <f>H20+H23+H29+H30</f>
        <v>0</v>
      </c>
      <c r="I19" s="144">
        <f>I20+I23+I29+I30</f>
        <v>0</v>
      </c>
      <c r="J19" s="144">
        <f>J20+J23+J29+J30</f>
        <v>0</v>
      </c>
    </row>
    <row r="20" spans="1:10" ht="28.5" customHeight="1">
      <c r="A20" s="143" t="s">
        <v>207</v>
      </c>
      <c r="B20" s="141">
        <v>210</v>
      </c>
      <c r="C20" s="141" t="s">
        <v>250</v>
      </c>
      <c r="D20" s="145">
        <f>SUM(E20:I20)</f>
        <v>16210500</v>
      </c>
      <c r="E20" s="144">
        <f>14323400+921400</f>
        <v>15244800</v>
      </c>
      <c r="F20" s="144">
        <v>965700</v>
      </c>
      <c r="G20" s="141"/>
      <c r="H20" s="141"/>
      <c r="I20" s="141"/>
      <c r="J20" s="141"/>
    </row>
    <row r="21" spans="1:10" ht="30">
      <c r="A21" s="143" t="s">
        <v>208</v>
      </c>
      <c r="B21" s="141"/>
      <c r="C21" s="141" t="s">
        <v>251</v>
      </c>
      <c r="D21" s="145">
        <f aca="true" t="shared" si="1" ref="D21:D29">SUM(E21:I21)</f>
        <v>15244800</v>
      </c>
      <c r="E21" s="144">
        <f>14323400+921400</f>
        <v>15244800</v>
      </c>
      <c r="F21" s="141"/>
      <c r="G21" s="141"/>
      <c r="H21" s="141"/>
      <c r="I21" s="141"/>
      <c r="J21" s="141"/>
    </row>
    <row r="22" spans="1:10" ht="15">
      <c r="A22" s="143"/>
      <c r="B22" s="141"/>
      <c r="C22" s="141"/>
      <c r="D22" s="145"/>
      <c r="E22" s="141"/>
      <c r="F22" s="141"/>
      <c r="G22" s="141"/>
      <c r="H22" s="141"/>
      <c r="I22" s="141"/>
      <c r="J22" s="141"/>
    </row>
    <row r="23" spans="1:10" ht="32.25" customHeight="1">
      <c r="A23" s="143" t="s">
        <v>209</v>
      </c>
      <c r="B23" s="141">
        <v>220</v>
      </c>
      <c r="C23" s="141">
        <v>321</v>
      </c>
      <c r="D23" s="145">
        <f t="shared" si="1"/>
        <v>0</v>
      </c>
      <c r="E23" s="141"/>
      <c r="F23" s="141"/>
      <c r="G23" s="141"/>
      <c r="H23" s="141"/>
      <c r="I23" s="141"/>
      <c r="J23" s="141"/>
    </row>
    <row r="24" spans="1:10" ht="15">
      <c r="A24" s="143" t="s">
        <v>210</v>
      </c>
      <c r="B24" s="141"/>
      <c r="C24" s="141"/>
      <c r="D24" s="145"/>
      <c r="E24" s="141"/>
      <c r="F24" s="141"/>
      <c r="G24" s="141"/>
      <c r="H24" s="141"/>
      <c r="I24" s="141"/>
      <c r="J24" s="141"/>
    </row>
    <row r="25" spans="1:10" ht="30">
      <c r="A25" s="143" t="s">
        <v>211</v>
      </c>
      <c r="B25" s="141">
        <v>230</v>
      </c>
      <c r="C25" s="141" t="s">
        <v>252</v>
      </c>
      <c r="D25" s="145">
        <f t="shared" si="1"/>
        <v>0</v>
      </c>
      <c r="E25" s="141"/>
      <c r="F25" s="141"/>
      <c r="G25" s="141"/>
      <c r="H25" s="141"/>
      <c r="I25" s="141"/>
      <c r="J25" s="141"/>
    </row>
    <row r="26" spans="1:10" ht="15">
      <c r="A26" s="143" t="s">
        <v>210</v>
      </c>
      <c r="B26" s="141"/>
      <c r="C26" s="141"/>
      <c r="D26" s="145"/>
      <c r="E26" s="141"/>
      <c r="F26" s="141"/>
      <c r="G26" s="141"/>
      <c r="H26" s="141"/>
      <c r="I26" s="141"/>
      <c r="J26" s="141"/>
    </row>
    <row r="27" spans="1:10" ht="15.75" customHeight="1">
      <c r="A27" s="143" t="s">
        <v>212</v>
      </c>
      <c r="B27" s="141">
        <v>240</v>
      </c>
      <c r="C27" s="141"/>
      <c r="D27" s="145">
        <f t="shared" si="1"/>
        <v>0</v>
      </c>
      <c r="E27" s="141"/>
      <c r="F27" s="141"/>
      <c r="G27" s="141"/>
      <c r="H27" s="141"/>
      <c r="I27" s="141"/>
      <c r="J27" s="141"/>
    </row>
    <row r="28" spans="1:10" ht="9.75" customHeight="1">
      <c r="A28" s="143"/>
      <c r="B28" s="141"/>
      <c r="C28" s="141"/>
      <c r="D28" s="145"/>
      <c r="E28" s="141"/>
      <c r="F28" s="141"/>
      <c r="G28" s="141"/>
      <c r="H28" s="141"/>
      <c r="I28" s="141"/>
      <c r="J28" s="141"/>
    </row>
    <row r="29" spans="1:10" ht="30">
      <c r="A29" s="143" t="s">
        <v>213</v>
      </c>
      <c r="B29" s="141">
        <v>250</v>
      </c>
      <c r="C29" s="141">
        <v>244</v>
      </c>
      <c r="D29" s="145">
        <f t="shared" si="1"/>
        <v>0</v>
      </c>
      <c r="E29" s="141"/>
      <c r="F29" s="141"/>
      <c r="G29" s="141"/>
      <c r="H29" s="141"/>
      <c r="I29" s="141"/>
      <c r="J29" s="141"/>
    </row>
    <row r="30" spans="1:10" ht="30">
      <c r="A30" s="143" t="s">
        <v>214</v>
      </c>
      <c r="B30" s="141">
        <v>260</v>
      </c>
      <c r="C30" s="141" t="s">
        <v>72</v>
      </c>
      <c r="D30" s="145">
        <f>SUM(E30:I30)</f>
        <v>1903000</v>
      </c>
      <c r="E30" s="144">
        <v>714200</v>
      </c>
      <c r="F30" s="144">
        <f>1142300+33000+13500</f>
        <v>1188800</v>
      </c>
      <c r="G30" s="141"/>
      <c r="H30" s="141"/>
      <c r="I30" s="141"/>
      <c r="J30" s="141"/>
    </row>
    <row r="31" spans="1:10" ht="9" customHeight="1">
      <c r="A31" s="143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ht="9" customHeight="1">
      <c r="A32" s="143"/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28.5">
      <c r="A33" s="140" t="s">
        <v>215</v>
      </c>
      <c r="B33" s="141">
        <v>300</v>
      </c>
      <c r="C33" s="141" t="s">
        <v>72</v>
      </c>
      <c r="D33" s="141"/>
      <c r="E33" s="141"/>
      <c r="F33" s="141"/>
      <c r="G33" s="141"/>
      <c r="H33" s="141"/>
      <c r="I33" s="141"/>
      <c r="J33" s="141"/>
    </row>
    <row r="34" spans="1:10" ht="15" customHeight="1">
      <c r="A34" s="143" t="s">
        <v>216</v>
      </c>
      <c r="B34" s="141">
        <v>310</v>
      </c>
      <c r="C34" s="141"/>
      <c r="D34" s="141"/>
      <c r="E34" s="141"/>
      <c r="F34" s="141"/>
      <c r="G34" s="141"/>
      <c r="H34" s="141"/>
      <c r="I34" s="141"/>
      <c r="J34" s="141"/>
    </row>
    <row r="35" spans="1:10" ht="15" customHeight="1">
      <c r="A35" s="143" t="s">
        <v>217</v>
      </c>
      <c r="B35" s="141">
        <v>320</v>
      </c>
      <c r="C35" s="141"/>
      <c r="D35" s="141"/>
      <c r="E35" s="141"/>
      <c r="F35" s="141"/>
      <c r="G35" s="141"/>
      <c r="H35" s="141"/>
      <c r="I35" s="141"/>
      <c r="J35" s="141"/>
    </row>
    <row r="36" spans="1:10" ht="15" customHeight="1">
      <c r="A36" s="143" t="s">
        <v>218</v>
      </c>
      <c r="B36" s="141">
        <v>400</v>
      </c>
      <c r="C36" s="141"/>
      <c r="D36" s="141"/>
      <c r="E36" s="141"/>
      <c r="F36" s="141"/>
      <c r="G36" s="141"/>
      <c r="H36" s="141"/>
      <c r="I36" s="141"/>
      <c r="J36" s="141"/>
    </row>
    <row r="37" spans="1:10" ht="15" customHeight="1">
      <c r="A37" s="143" t="s">
        <v>219</v>
      </c>
      <c r="B37" s="141">
        <v>410</v>
      </c>
      <c r="C37" s="141"/>
      <c r="D37" s="141"/>
      <c r="E37" s="141"/>
      <c r="F37" s="141"/>
      <c r="G37" s="141"/>
      <c r="H37" s="141"/>
      <c r="I37" s="141"/>
      <c r="J37" s="141"/>
    </row>
    <row r="38" spans="1:10" ht="15" customHeight="1">
      <c r="A38" s="143" t="s">
        <v>220</v>
      </c>
      <c r="B38" s="141">
        <v>420</v>
      </c>
      <c r="C38" s="141"/>
      <c r="D38" s="141"/>
      <c r="E38" s="141"/>
      <c r="F38" s="141"/>
      <c r="G38" s="141"/>
      <c r="H38" s="141"/>
      <c r="I38" s="141"/>
      <c r="J38" s="141"/>
    </row>
    <row r="39" spans="1:10" ht="15" customHeight="1">
      <c r="A39" s="143" t="s">
        <v>221</v>
      </c>
      <c r="B39" s="141">
        <v>500</v>
      </c>
      <c r="C39" s="141" t="s">
        <v>72</v>
      </c>
      <c r="D39" s="144">
        <f>SUM(E39:I39)</f>
        <v>0</v>
      </c>
      <c r="E39" s="144"/>
      <c r="F39" s="141"/>
      <c r="G39" s="141"/>
      <c r="H39" s="141"/>
      <c r="I39" s="141"/>
      <c r="J39" s="141"/>
    </row>
    <row r="40" spans="1:10" ht="15" customHeight="1">
      <c r="A40" s="143" t="s">
        <v>222</v>
      </c>
      <c r="B40" s="141">
        <v>600</v>
      </c>
      <c r="C40" s="141" t="s">
        <v>72</v>
      </c>
      <c r="D40" s="144">
        <f>SUM(E40:I40)</f>
        <v>0</v>
      </c>
      <c r="E40" s="141"/>
      <c r="F40" s="141"/>
      <c r="G40" s="141"/>
      <c r="H40" s="141"/>
      <c r="I40" s="141"/>
      <c r="J40" s="141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</sheetData>
  <sheetProtection/>
  <mergeCells count="12">
    <mergeCell ref="F6:F7"/>
    <mergeCell ref="G6:G7"/>
    <mergeCell ref="H6:H7"/>
    <mergeCell ref="I6:J6"/>
    <mergeCell ref="A1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A2:L16"/>
  <sheetViews>
    <sheetView zoomScalePageLayoutView="0" workbookViewId="0" topLeftCell="A7">
      <selection activeCell="B28" sqref="B28"/>
    </sheetView>
  </sheetViews>
  <sheetFormatPr defaultColWidth="9.00390625" defaultRowHeight="12.75"/>
  <cols>
    <col min="1" max="1" width="15.375" style="0" customWidth="1"/>
    <col min="2" max="2" width="6.625" style="0" customWidth="1"/>
    <col min="3" max="3" width="7.75390625" style="0" customWidth="1"/>
    <col min="4" max="12" width="11.625" style="0" customWidth="1"/>
  </cols>
  <sheetData>
    <row r="2" spans="1:12" ht="15" customHeight="1">
      <c r="A2" s="248" t="s">
        <v>223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21" customHeight="1">
      <c r="A4" s="248" t="s">
        <v>268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20.25" customHeight="1">
      <c r="A6" s="249" t="s">
        <v>23</v>
      </c>
      <c r="B6" s="247" t="s">
        <v>224</v>
      </c>
      <c r="C6" s="247" t="s">
        <v>225</v>
      </c>
      <c r="D6" s="247" t="s">
        <v>226</v>
      </c>
      <c r="E6" s="247"/>
      <c r="F6" s="247"/>
      <c r="G6" s="247"/>
      <c r="H6" s="247"/>
      <c r="I6" s="247"/>
      <c r="J6" s="247"/>
      <c r="K6" s="247"/>
      <c r="L6" s="247"/>
    </row>
    <row r="7" spans="1:12" ht="12.75">
      <c r="A7" s="250"/>
      <c r="B7" s="247"/>
      <c r="C7" s="247"/>
      <c r="D7" s="247" t="s">
        <v>227</v>
      </c>
      <c r="E7" s="247"/>
      <c r="F7" s="247"/>
      <c r="G7" s="247" t="s">
        <v>33</v>
      </c>
      <c r="H7" s="247"/>
      <c r="I7" s="247"/>
      <c r="J7" s="247"/>
      <c r="K7" s="247"/>
      <c r="L7" s="247"/>
    </row>
    <row r="8" spans="1:12" ht="69" customHeight="1">
      <c r="A8" s="250"/>
      <c r="B8" s="247"/>
      <c r="C8" s="247"/>
      <c r="D8" s="247"/>
      <c r="E8" s="247"/>
      <c r="F8" s="247"/>
      <c r="G8" s="247" t="s">
        <v>228</v>
      </c>
      <c r="H8" s="247"/>
      <c r="I8" s="247"/>
      <c r="J8" s="247" t="s">
        <v>229</v>
      </c>
      <c r="K8" s="247"/>
      <c r="L8" s="247"/>
    </row>
    <row r="9" spans="1:12" ht="12.75" customHeight="1">
      <c r="A9" s="250"/>
      <c r="B9" s="247"/>
      <c r="C9" s="247"/>
      <c r="D9" s="124" t="s">
        <v>269</v>
      </c>
      <c r="E9" s="124" t="s">
        <v>262</v>
      </c>
      <c r="F9" s="124" t="s">
        <v>270</v>
      </c>
      <c r="G9" s="124" t="s">
        <v>269</v>
      </c>
      <c r="H9" s="124" t="s">
        <v>262</v>
      </c>
      <c r="I9" s="124" t="s">
        <v>270</v>
      </c>
      <c r="J9" s="124" t="s">
        <v>269</v>
      </c>
      <c r="K9" s="124" t="s">
        <v>262</v>
      </c>
      <c r="L9" s="124" t="s">
        <v>270</v>
      </c>
    </row>
    <row r="10" spans="1:12" ht="45.75" customHeight="1">
      <c r="A10" s="251"/>
      <c r="B10" s="247"/>
      <c r="C10" s="247"/>
      <c r="D10" s="124" t="s">
        <v>230</v>
      </c>
      <c r="E10" s="124" t="s">
        <v>272</v>
      </c>
      <c r="F10" s="124" t="s">
        <v>271</v>
      </c>
      <c r="G10" s="124" t="s">
        <v>230</v>
      </c>
      <c r="H10" s="124" t="s">
        <v>272</v>
      </c>
      <c r="I10" s="124" t="s">
        <v>271</v>
      </c>
      <c r="J10" s="124" t="s">
        <v>230</v>
      </c>
      <c r="K10" s="124" t="s">
        <v>272</v>
      </c>
      <c r="L10" s="124" t="s">
        <v>271</v>
      </c>
    </row>
    <row r="11" spans="1:12" ht="12.75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  <c r="J11" s="120">
        <v>10</v>
      </c>
      <c r="K11" s="120">
        <v>11</v>
      </c>
      <c r="L11" s="120">
        <v>12</v>
      </c>
    </row>
    <row r="12" spans="1:12" ht="63.75">
      <c r="A12" s="125" t="s">
        <v>231</v>
      </c>
      <c r="B12" s="120">
        <v>1</v>
      </c>
      <c r="C12" s="120" t="s">
        <v>72</v>
      </c>
      <c r="D12" s="135">
        <f>D13+D15</f>
        <v>6829409.34</v>
      </c>
      <c r="E12" s="135">
        <f aca="true" t="shared" si="0" ref="E12:L12">E13+E15</f>
        <v>6154500</v>
      </c>
      <c r="F12" s="135">
        <f t="shared" si="0"/>
        <v>6220800</v>
      </c>
      <c r="G12" s="135">
        <f t="shared" si="0"/>
        <v>6224592.56</v>
      </c>
      <c r="H12" s="135">
        <f t="shared" si="0"/>
        <v>5527200</v>
      </c>
      <c r="I12" s="135">
        <f t="shared" si="0"/>
        <v>5568400</v>
      </c>
      <c r="J12" s="135">
        <f t="shared" si="0"/>
        <v>604816.78</v>
      </c>
      <c r="K12" s="135">
        <f t="shared" si="0"/>
        <v>627300</v>
      </c>
      <c r="L12" s="135">
        <f t="shared" si="0"/>
        <v>652400</v>
      </c>
    </row>
    <row r="13" spans="1:12" ht="102">
      <c r="A13" s="125" t="s">
        <v>232</v>
      </c>
      <c r="B13" s="120">
        <v>1001</v>
      </c>
      <c r="C13" s="120" t="s">
        <v>72</v>
      </c>
      <c r="D13" s="135">
        <f>G13+J13</f>
        <v>0</v>
      </c>
      <c r="E13" s="135">
        <f>H13+K13</f>
        <v>0</v>
      </c>
      <c r="F13" s="135">
        <f>I13+L13</f>
        <v>0</v>
      </c>
      <c r="G13" s="135"/>
      <c r="H13" s="135"/>
      <c r="I13" s="135"/>
      <c r="J13" s="135"/>
      <c r="K13" s="135"/>
      <c r="L13" s="135"/>
    </row>
    <row r="14" spans="1:12" ht="12.75">
      <c r="A14" s="125"/>
      <c r="B14" s="120"/>
      <c r="C14" s="120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51">
      <c r="A15" s="125" t="s">
        <v>233</v>
      </c>
      <c r="B15" s="120">
        <v>2001</v>
      </c>
      <c r="C15" s="120"/>
      <c r="D15" s="135">
        <f>G15+J15</f>
        <v>6829409.34</v>
      </c>
      <c r="E15" s="135">
        <f>H15+K15</f>
        <v>6154500</v>
      </c>
      <c r="F15" s="135">
        <f>I15+L15</f>
        <v>6220800</v>
      </c>
      <c r="G15" s="135">
        <f>'3. (2018)'!E30+'3. (2018)'!F30</f>
        <v>6224592.56</v>
      </c>
      <c r="H15" s="135">
        <f>'3. (2019)'!E30+'3. (2019)'!F30</f>
        <v>5527200</v>
      </c>
      <c r="I15" s="135">
        <f>'3. (2020)'!E30+'3. (2020)'!F30</f>
        <v>5568400</v>
      </c>
      <c r="J15" s="135">
        <f>'3. (2018)'!I30</f>
        <v>604816.78</v>
      </c>
      <c r="K15" s="135">
        <f>'3. (2019)'!I30</f>
        <v>627300</v>
      </c>
      <c r="L15" s="135">
        <f>'3. (2020)'!I30</f>
        <v>652400</v>
      </c>
    </row>
    <row r="16" spans="1:12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</sheetData>
  <sheetProtection/>
  <mergeCells count="10">
    <mergeCell ref="G7:L7"/>
    <mergeCell ref="G8:I8"/>
    <mergeCell ref="J8:L8"/>
    <mergeCell ref="A2:L3"/>
    <mergeCell ref="A4:L4"/>
    <mergeCell ref="A6:A10"/>
    <mergeCell ref="B6:B10"/>
    <mergeCell ref="C6:C10"/>
    <mergeCell ref="D6:L6"/>
    <mergeCell ref="D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A2:C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3" width="44.25390625" style="0" customWidth="1"/>
  </cols>
  <sheetData>
    <row r="2" spans="1:3" ht="18.75">
      <c r="A2" s="252" t="s">
        <v>234</v>
      </c>
      <c r="B2" s="252"/>
      <c r="C2" s="252"/>
    </row>
    <row r="3" spans="1:3" ht="18.75">
      <c r="A3" s="252" t="s">
        <v>268</v>
      </c>
      <c r="B3" s="252"/>
      <c r="C3" s="252"/>
    </row>
    <row r="4" spans="1:3" ht="12.75">
      <c r="A4" s="253" t="s">
        <v>235</v>
      </c>
      <c r="B4" s="253"/>
      <c r="C4" s="253"/>
    </row>
    <row r="5" spans="1:3" ht="12.75">
      <c r="A5" s="126"/>
      <c r="B5" s="126"/>
      <c r="C5" s="126"/>
    </row>
    <row r="6" spans="1:3" ht="25.5">
      <c r="A6" s="127" t="s">
        <v>23</v>
      </c>
      <c r="B6" s="127" t="s">
        <v>188</v>
      </c>
      <c r="C6" s="127" t="s">
        <v>236</v>
      </c>
    </row>
    <row r="7" spans="1:3" ht="12.75">
      <c r="A7" s="120">
        <v>1</v>
      </c>
      <c r="B7" s="120">
        <v>2</v>
      </c>
      <c r="C7" s="120">
        <v>3</v>
      </c>
    </row>
    <row r="8" spans="1:3" ht="12.75">
      <c r="A8" s="128" t="s">
        <v>237</v>
      </c>
      <c r="B8" s="129" t="s">
        <v>238</v>
      </c>
      <c r="C8" s="120">
        <v>0</v>
      </c>
    </row>
    <row r="9" spans="1:3" ht="12.75">
      <c r="A9" s="128" t="s">
        <v>239</v>
      </c>
      <c r="B9" s="129" t="s">
        <v>240</v>
      </c>
      <c r="C9" s="128"/>
    </row>
    <row r="10" spans="1:3" ht="12.75">
      <c r="A10" s="128" t="s">
        <v>241</v>
      </c>
      <c r="B10" s="129" t="s">
        <v>242</v>
      </c>
      <c r="C10" s="128"/>
    </row>
    <row r="11" spans="1:3" ht="12.75">
      <c r="A11" s="128"/>
      <c r="B11" s="129"/>
      <c r="C11" s="128"/>
    </row>
    <row r="12" spans="1:3" ht="12.75">
      <c r="A12" s="128" t="s">
        <v>243</v>
      </c>
      <c r="B12" s="129" t="s">
        <v>244</v>
      </c>
      <c r="C12" s="128"/>
    </row>
    <row r="13" spans="1:3" ht="12.75">
      <c r="A13" s="128"/>
      <c r="B13" s="129"/>
      <c r="C13" s="128"/>
    </row>
    <row r="16" spans="1:3" ht="12.75">
      <c r="A16" s="254" t="s">
        <v>245</v>
      </c>
      <c r="B16" s="254"/>
      <c r="C16" s="254"/>
    </row>
    <row r="18" spans="1:3" ht="21" customHeight="1">
      <c r="A18" s="127" t="s">
        <v>23</v>
      </c>
      <c r="B18" s="127" t="s">
        <v>188</v>
      </c>
      <c r="C18" s="127" t="s">
        <v>246</v>
      </c>
    </row>
    <row r="19" spans="1:3" ht="12.75">
      <c r="A19" s="120">
        <v>1</v>
      </c>
      <c r="B19" s="120">
        <v>2</v>
      </c>
      <c r="C19" s="120">
        <v>3</v>
      </c>
    </row>
    <row r="20" spans="1:3" ht="12.75">
      <c r="A20" s="120" t="s">
        <v>247</v>
      </c>
      <c r="B20" s="129" t="s">
        <v>238</v>
      </c>
      <c r="C20" s="120"/>
    </row>
    <row r="21" spans="1:3" ht="45">
      <c r="A21" s="120" t="s">
        <v>248</v>
      </c>
      <c r="B21" s="129" t="s">
        <v>240</v>
      </c>
      <c r="C21" s="120"/>
    </row>
    <row r="22" spans="1:3" ht="22.5">
      <c r="A22" s="120" t="s">
        <v>249</v>
      </c>
      <c r="B22" s="129" t="s">
        <v>242</v>
      </c>
      <c r="C22" s="120"/>
    </row>
  </sheetData>
  <sheetProtection/>
  <mergeCells count="4">
    <mergeCell ref="A2:C2"/>
    <mergeCell ref="A3:C3"/>
    <mergeCell ref="A4:C4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G35"/>
  <sheetViews>
    <sheetView zoomScaleSheetLayoutView="100" zoomScalePageLayoutView="0" workbookViewId="0" topLeftCell="A16">
      <selection activeCell="J27" sqref="J27"/>
    </sheetView>
  </sheetViews>
  <sheetFormatPr defaultColWidth="9.00390625" defaultRowHeight="12.75"/>
  <cols>
    <col min="1" max="1" width="60.00390625" style="19" customWidth="1"/>
    <col min="2" max="2" width="16.25390625" style="19" customWidth="1"/>
    <col min="3" max="3" width="15.875" style="19" customWidth="1"/>
    <col min="4" max="4" width="16.25390625" style="19" customWidth="1"/>
    <col min="5" max="5" width="14.75390625" style="19" customWidth="1"/>
    <col min="6" max="6" width="16.125" style="19" customWidth="1"/>
    <col min="7" max="7" width="11.25390625" style="19" customWidth="1"/>
    <col min="8" max="16384" width="9.125" style="19" customWidth="1"/>
  </cols>
  <sheetData>
    <row r="1" spans="1:7" ht="18.75">
      <c r="A1" s="257" t="s">
        <v>123</v>
      </c>
      <c r="B1" s="257"/>
      <c r="C1" s="257"/>
      <c r="D1" s="257"/>
      <c r="E1" s="257"/>
      <c r="F1" s="257"/>
      <c r="G1" s="50"/>
    </row>
    <row r="2" ht="12.75">
      <c r="G2" s="50"/>
    </row>
    <row r="3" spans="1:7" ht="15.75">
      <c r="A3" s="258" t="s">
        <v>124</v>
      </c>
      <c r="B3" s="258"/>
      <c r="C3" s="258"/>
      <c r="D3" s="258"/>
      <c r="E3" s="258"/>
      <c r="F3" s="258"/>
      <c r="G3" s="50"/>
    </row>
    <row r="4" ht="12.75">
      <c r="G4" s="50"/>
    </row>
    <row r="5" spans="1:7" s="52" customFormat="1" ht="43.5" customHeight="1">
      <c r="A5" s="214" t="s">
        <v>74</v>
      </c>
      <c r="B5" s="216" t="s">
        <v>168</v>
      </c>
      <c r="C5" s="216" t="s">
        <v>75</v>
      </c>
      <c r="D5" s="216"/>
      <c r="E5" s="216" t="s">
        <v>76</v>
      </c>
      <c r="F5" s="216"/>
      <c r="G5" s="51"/>
    </row>
    <row r="6" spans="1:7" s="52" customFormat="1" ht="43.5" customHeight="1">
      <c r="A6" s="214"/>
      <c r="B6" s="216"/>
      <c r="C6" s="28" t="s">
        <v>131</v>
      </c>
      <c r="D6" s="28" t="s">
        <v>77</v>
      </c>
      <c r="E6" s="28" t="s">
        <v>131</v>
      </c>
      <c r="F6" s="28" t="s">
        <v>77</v>
      </c>
      <c r="G6" s="51"/>
    </row>
    <row r="7" spans="1:7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0"/>
    </row>
    <row r="8" spans="1:7" ht="31.5">
      <c r="A8" s="81" t="s">
        <v>169</v>
      </c>
      <c r="B8" s="65">
        <v>37.4</v>
      </c>
      <c r="C8" s="65">
        <v>37.4</v>
      </c>
      <c r="D8" s="133">
        <f>C8/B8</f>
        <v>1</v>
      </c>
      <c r="E8" s="65">
        <v>37.4</v>
      </c>
      <c r="F8" s="133">
        <f>E8/C8</f>
        <v>1</v>
      </c>
      <c r="G8" s="50"/>
    </row>
    <row r="9" spans="1:7" s="57" customFormat="1" ht="15.75" customHeight="1">
      <c r="A9" s="81" t="s">
        <v>125</v>
      </c>
      <c r="B9" s="55">
        <f>B11+B12+B13</f>
        <v>29.5</v>
      </c>
      <c r="C9" s="55">
        <f>C11+C12+C13</f>
        <v>29.5</v>
      </c>
      <c r="D9" s="133">
        <f>C9/B9</f>
        <v>1</v>
      </c>
      <c r="E9" s="55">
        <f>E11+E12+E13</f>
        <v>29.5</v>
      </c>
      <c r="F9" s="133">
        <f aca="true" t="shared" si="0" ref="F9:F15">E9/C9</f>
        <v>1</v>
      </c>
      <c r="G9" s="56"/>
    </row>
    <row r="10" spans="1:7" ht="15.75">
      <c r="A10" s="61" t="s">
        <v>80</v>
      </c>
      <c r="B10" s="59"/>
      <c r="C10" s="59"/>
      <c r="D10" s="133"/>
      <c r="E10" s="59"/>
      <c r="F10" s="133"/>
      <c r="G10" s="50"/>
    </row>
    <row r="11" spans="1:7" ht="15.75">
      <c r="A11" s="58" t="s">
        <v>126</v>
      </c>
      <c r="B11" s="59">
        <v>14</v>
      </c>
      <c r="C11" s="59">
        <v>14</v>
      </c>
      <c r="D11" s="133">
        <f>C11/B11</f>
        <v>1</v>
      </c>
      <c r="E11" s="59">
        <v>14</v>
      </c>
      <c r="F11" s="133">
        <f t="shared" si="0"/>
        <v>1</v>
      </c>
      <c r="G11" s="50"/>
    </row>
    <row r="12" spans="1:7" ht="16.5" customHeight="1">
      <c r="A12" s="58" t="s">
        <v>127</v>
      </c>
      <c r="B12" s="59">
        <v>1.5</v>
      </c>
      <c r="C12" s="59">
        <v>1.5</v>
      </c>
      <c r="D12" s="133">
        <f>C12/B12</f>
        <v>1</v>
      </c>
      <c r="E12" s="59">
        <v>1.5</v>
      </c>
      <c r="F12" s="133">
        <f t="shared" si="0"/>
        <v>1</v>
      </c>
      <c r="G12" s="50"/>
    </row>
    <row r="13" spans="1:7" ht="15.75">
      <c r="A13" s="58" t="s">
        <v>128</v>
      </c>
      <c r="B13" s="59">
        <v>14</v>
      </c>
      <c r="C13" s="59">
        <v>14</v>
      </c>
      <c r="D13" s="133">
        <f>C13/B13</f>
        <v>1</v>
      </c>
      <c r="E13" s="59">
        <v>14</v>
      </c>
      <c r="F13" s="133">
        <f t="shared" si="0"/>
        <v>1</v>
      </c>
      <c r="G13" s="50"/>
    </row>
    <row r="14" spans="1:7" ht="15.75">
      <c r="A14" s="82" t="s">
        <v>70</v>
      </c>
      <c r="B14" s="83"/>
      <c r="C14" s="83"/>
      <c r="D14" s="133"/>
      <c r="E14" s="83"/>
      <c r="F14" s="133"/>
      <c r="G14" s="50"/>
    </row>
    <row r="15" spans="1:7" ht="31.5">
      <c r="A15" s="84" t="s">
        <v>129</v>
      </c>
      <c r="B15" s="85">
        <f>B11</f>
        <v>14</v>
      </c>
      <c r="C15" s="85">
        <f>C11</f>
        <v>14</v>
      </c>
      <c r="D15" s="133">
        <f>C15/B15</f>
        <v>1</v>
      </c>
      <c r="E15" s="85">
        <f>E11</f>
        <v>14</v>
      </c>
      <c r="F15" s="133">
        <f t="shared" si="0"/>
        <v>1</v>
      </c>
      <c r="G15" s="50"/>
    </row>
    <row r="16" spans="1:7" ht="31.5" customHeight="1">
      <c r="A16" s="255" t="s">
        <v>130</v>
      </c>
      <c r="B16" s="255"/>
      <c r="C16" s="255"/>
      <c r="D16" s="255"/>
      <c r="E16" s="60"/>
      <c r="F16" s="60"/>
      <c r="G16" s="50"/>
    </row>
    <row r="17" spans="1:7" ht="15.75" customHeight="1">
      <c r="A17" s="25"/>
      <c r="B17" s="62"/>
      <c r="C17" s="63"/>
      <c r="D17" s="62"/>
      <c r="E17" s="256"/>
      <c r="F17" s="256"/>
      <c r="G17" s="50"/>
    </row>
    <row r="18" spans="1:7" ht="15.75">
      <c r="A18" s="261" t="s">
        <v>132</v>
      </c>
      <c r="B18" s="261"/>
      <c r="C18" s="261"/>
      <c r="D18" s="261"/>
      <c r="E18" s="261"/>
      <c r="F18" s="261"/>
      <c r="G18" s="261"/>
    </row>
    <row r="20" spans="1:7" ht="15.75">
      <c r="A20" s="214" t="s">
        <v>74</v>
      </c>
      <c r="B20" s="262" t="s">
        <v>138</v>
      </c>
      <c r="C20" s="216" t="s">
        <v>139</v>
      </c>
      <c r="D20" s="216" t="s">
        <v>75</v>
      </c>
      <c r="E20" s="216"/>
      <c r="F20" s="216" t="s">
        <v>76</v>
      </c>
      <c r="G20" s="216"/>
    </row>
    <row r="21" spans="1:7" ht="45" customHeight="1">
      <c r="A21" s="214"/>
      <c r="B21" s="263"/>
      <c r="C21" s="216"/>
      <c r="D21" s="28" t="s">
        <v>140</v>
      </c>
      <c r="E21" s="28" t="s">
        <v>77</v>
      </c>
      <c r="F21" s="28" t="s">
        <v>140</v>
      </c>
      <c r="G21" s="28" t="s">
        <v>77</v>
      </c>
    </row>
    <row r="22" spans="1:7" ht="12.75">
      <c r="A22" s="53">
        <v>1</v>
      </c>
      <c r="B22" s="53"/>
      <c r="C22" s="53">
        <v>2</v>
      </c>
      <c r="D22" s="53">
        <v>3</v>
      </c>
      <c r="E22" s="53">
        <v>4</v>
      </c>
      <c r="F22" s="53">
        <v>5</v>
      </c>
      <c r="G22" s="53">
        <v>6</v>
      </c>
    </row>
    <row r="23" spans="1:7" ht="15.75">
      <c r="A23" s="81" t="s">
        <v>171</v>
      </c>
      <c r="B23" s="87" t="s">
        <v>141</v>
      </c>
      <c r="C23" s="117">
        <f>'3. (2018)'!D21/1.302/1000</f>
        <v>12721.177964669738</v>
      </c>
      <c r="D23" s="117">
        <f>'3. (2019)'!D21/1.302/1000</f>
        <v>11859.308886328725</v>
      </c>
      <c r="E23" s="134">
        <f>D23/C23</f>
        <v>0.9322492711968449</v>
      </c>
      <c r="F23" s="117">
        <f>'3. (2020)'!D21/1.302/1000</f>
        <v>11895.407196620583</v>
      </c>
      <c r="G23" s="134">
        <f>F23/D23</f>
        <v>1.0030438797604362</v>
      </c>
    </row>
    <row r="24" spans="1:7" ht="15.75">
      <c r="A24" s="81" t="s">
        <v>133</v>
      </c>
      <c r="B24" s="87" t="s">
        <v>12</v>
      </c>
      <c r="C24" s="116">
        <f>C23*1000/12/B9</f>
        <v>35935.53097364333</v>
      </c>
      <c r="D24" s="116">
        <f>D23*1000/12/C9</f>
        <v>33500.87256025064</v>
      </c>
      <c r="E24" s="134">
        <f>D24/C24</f>
        <v>0.932249271196845</v>
      </c>
      <c r="F24" s="116">
        <f>F23*1000/12/E9</f>
        <v>33602.845188193736</v>
      </c>
      <c r="G24" s="134">
        <f>F24/D24</f>
        <v>1.0030438797604362</v>
      </c>
    </row>
    <row r="25" spans="1:7" ht="15.75">
      <c r="A25" s="61" t="s">
        <v>80</v>
      </c>
      <c r="B25" s="88"/>
      <c r="C25" s="59"/>
      <c r="D25" s="59"/>
      <c r="E25" s="134"/>
      <c r="F25" s="59"/>
      <c r="G25" s="134"/>
    </row>
    <row r="26" spans="1:7" ht="15.75">
      <c r="A26" s="58" t="s">
        <v>126</v>
      </c>
      <c r="B26" s="87" t="s">
        <v>12</v>
      </c>
      <c r="C26" s="59">
        <v>41059</v>
      </c>
      <c r="D26" s="59">
        <v>41059</v>
      </c>
      <c r="E26" s="134">
        <f>D26/C26</f>
        <v>1</v>
      </c>
      <c r="F26" s="59">
        <v>41059</v>
      </c>
      <c r="G26" s="134">
        <f>F26/D26</f>
        <v>1</v>
      </c>
    </row>
    <row r="27" spans="1:7" ht="31.5">
      <c r="A27" s="58" t="s">
        <v>127</v>
      </c>
      <c r="B27" s="87" t="s">
        <v>12</v>
      </c>
      <c r="C27" s="59">
        <v>55293</v>
      </c>
      <c r="D27" s="59">
        <v>55293</v>
      </c>
      <c r="E27" s="134">
        <f>D27/C27</f>
        <v>1</v>
      </c>
      <c r="F27" s="59">
        <v>55293</v>
      </c>
      <c r="G27" s="134">
        <f>F27/D27</f>
        <v>1</v>
      </c>
    </row>
    <row r="28" spans="1:7" ht="15.75">
      <c r="A28" s="58" t="s">
        <v>128</v>
      </c>
      <c r="B28" s="87" t="s">
        <v>12</v>
      </c>
      <c r="C28" s="59">
        <v>17020</v>
      </c>
      <c r="D28" s="59">
        <v>17020</v>
      </c>
      <c r="E28" s="134">
        <f>D28/C28</f>
        <v>1</v>
      </c>
      <c r="F28" s="59">
        <v>17020</v>
      </c>
      <c r="G28" s="134">
        <f>F28/D28</f>
        <v>1</v>
      </c>
    </row>
    <row r="29" spans="1:7" ht="15.75">
      <c r="A29" s="61" t="s">
        <v>70</v>
      </c>
      <c r="B29" s="88"/>
      <c r="C29" s="59"/>
      <c r="D29" s="59"/>
      <c r="E29" s="59"/>
      <c r="F29" s="59"/>
      <c r="G29" s="59"/>
    </row>
    <row r="30" spans="1:7" ht="47.25">
      <c r="A30" s="61" t="s">
        <v>134</v>
      </c>
      <c r="B30" s="87" t="s">
        <v>12</v>
      </c>
      <c r="C30" s="59">
        <v>49300</v>
      </c>
      <c r="D30" s="59">
        <v>51800</v>
      </c>
      <c r="E30" s="115"/>
      <c r="F30" s="59">
        <v>54500</v>
      </c>
      <c r="G30" s="115"/>
    </row>
    <row r="31" spans="1:7" ht="15.75">
      <c r="A31" s="81" t="s">
        <v>135</v>
      </c>
      <c r="B31" s="87"/>
      <c r="C31" s="65"/>
      <c r="D31" s="65"/>
      <c r="E31" s="65"/>
      <c r="F31" s="65"/>
      <c r="G31" s="65"/>
    </row>
    <row r="32" spans="1:7" ht="47.25">
      <c r="A32" s="54" t="s">
        <v>136</v>
      </c>
      <c r="B32" s="87" t="s">
        <v>12</v>
      </c>
      <c r="C32" s="55"/>
      <c r="D32" s="55"/>
      <c r="E32" s="55"/>
      <c r="F32" s="55"/>
      <c r="G32" s="55"/>
    </row>
    <row r="33" spans="1:7" ht="15.75">
      <c r="A33" s="58" t="s">
        <v>170</v>
      </c>
      <c r="B33" s="80"/>
      <c r="C33" s="59">
        <v>49300</v>
      </c>
      <c r="D33" s="59">
        <v>51800</v>
      </c>
      <c r="E33" s="115"/>
      <c r="F33" s="59">
        <v>54500</v>
      </c>
      <c r="G33" s="115"/>
    </row>
    <row r="34" spans="1:7" ht="47.25">
      <c r="A34" s="61" t="s">
        <v>137</v>
      </c>
      <c r="B34" s="88" t="s">
        <v>142</v>
      </c>
      <c r="C34" s="114">
        <v>1</v>
      </c>
      <c r="D34" s="114">
        <v>1</v>
      </c>
      <c r="E34" s="59"/>
      <c r="F34" s="114">
        <v>1</v>
      </c>
      <c r="G34" s="59"/>
    </row>
    <row r="35" spans="1:7" ht="15.75">
      <c r="A35" s="259" t="s">
        <v>143</v>
      </c>
      <c r="B35" s="259"/>
      <c r="C35" s="259"/>
      <c r="D35" s="259"/>
      <c r="E35" s="62"/>
      <c r="F35" s="260"/>
      <c r="G35" s="260"/>
    </row>
  </sheetData>
  <sheetProtection selectLockedCells="1" selectUnlockedCells="1"/>
  <mergeCells count="16">
    <mergeCell ref="A35:D35"/>
    <mergeCell ref="F35:G35"/>
    <mergeCell ref="A18:G18"/>
    <mergeCell ref="A20:A21"/>
    <mergeCell ref="B20:B21"/>
    <mergeCell ref="C20:C21"/>
    <mergeCell ref="D20:E20"/>
    <mergeCell ref="F20:G20"/>
    <mergeCell ref="A16:D16"/>
    <mergeCell ref="E17:F17"/>
    <mergeCell ref="A1:F1"/>
    <mergeCell ref="A3:F3"/>
    <mergeCell ref="A5:A6"/>
    <mergeCell ref="B5:B6"/>
    <mergeCell ref="C5:D5"/>
    <mergeCell ref="E5:F5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A2:F25"/>
  <sheetViews>
    <sheetView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29.375" style="19" customWidth="1"/>
    <col min="2" max="2" width="16.25390625" style="19" customWidth="1"/>
    <col min="3" max="3" width="15.875" style="19" customWidth="1"/>
    <col min="4" max="4" width="16.25390625" style="19" customWidth="1"/>
    <col min="5" max="5" width="14.75390625" style="19" customWidth="1"/>
    <col min="6" max="6" width="16.125" style="19" customWidth="1"/>
    <col min="7" max="16384" width="9.125" style="19" customWidth="1"/>
  </cols>
  <sheetData>
    <row r="2" spans="1:6" ht="15.75">
      <c r="A2" s="267" t="s">
        <v>81</v>
      </c>
      <c r="B2" s="267"/>
      <c r="C2" s="267"/>
      <c r="D2" s="267"/>
      <c r="E2" s="267"/>
      <c r="F2" s="267"/>
    </row>
    <row r="4" spans="1:6" s="52" customFormat="1" ht="42" customHeight="1">
      <c r="A4" s="264" t="s">
        <v>74</v>
      </c>
      <c r="B4" s="265" t="s">
        <v>82</v>
      </c>
      <c r="C4" s="265" t="s">
        <v>78</v>
      </c>
      <c r="D4" s="265"/>
      <c r="E4" s="265" t="s">
        <v>79</v>
      </c>
      <c r="F4" s="265"/>
    </row>
    <row r="5" spans="1:6" s="52" customFormat="1" ht="40.5" customHeight="1">
      <c r="A5" s="264"/>
      <c r="B5" s="265"/>
      <c r="C5" s="30" t="s">
        <v>83</v>
      </c>
      <c r="D5" s="118" t="s">
        <v>77</v>
      </c>
      <c r="E5" s="30" t="s">
        <v>83</v>
      </c>
      <c r="F5" s="118" t="s">
        <v>77</v>
      </c>
    </row>
    <row r="6" spans="1:6" ht="12.7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32.25" customHeight="1">
      <c r="A7" s="81" t="s">
        <v>84</v>
      </c>
      <c r="B7" s="89">
        <v>5432.5</v>
      </c>
      <c r="C7" s="89">
        <v>5432.5</v>
      </c>
      <c r="D7" s="133">
        <f>C7/B7</f>
        <v>1</v>
      </c>
      <c r="E7" s="89">
        <v>5432.5</v>
      </c>
      <c r="F7" s="133">
        <f>E7/C7</f>
        <v>1</v>
      </c>
    </row>
    <row r="8" spans="1:6" s="57" customFormat="1" ht="15.75">
      <c r="A8" s="54" t="s">
        <v>38</v>
      </c>
      <c r="B8" s="55"/>
      <c r="C8" s="55"/>
      <c r="D8" s="55"/>
      <c r="E8" s="55"/>
      <c r="F8" s="133"/>
    </row>
    <row r="9" spans="1:6" ht="15.75">
      <c r="A9" s="58" t="s">
        <v>85</v>
      </c>
      <c r="B9" s="59">
        <f>B7</f>
        <v>5432.5</v>
      </c>
      <c r="C9" s="59">
        <f>C7</f>
        <v>5432.5</v>
      </c>
      <c r="D9" s="133">
        <f>C9/B9</f>
        <v>1</v>
      </c>
      <c r="E9" s="59">
        <f>E7</f>
        <v>5432.5</v>
      </c>
      <c r="F9" s="133">
        <f>E9/C9</f>
        <v>1</v>
      </c>
    </row>
    <row r="10" spans="1:6" ht="17.25" customHeight="1">
      <c r="A10" s="58" t="s">
        <v>86</v>
      </c>
      <c r="B10" s="59"/>
      <c r="C10" s="59"/>
      <c r="D10" s="59"/>
      <c r="E10" s="59"/>
      <c r="F10" s="59"/>
    </row>
    <row r="11" spans="1:6" ht="21" customHeight="1">
      <c r="A11" s="58" t="s">
        <v>87</v>
      </c>
      <c r="B11" s="59"/>
      <c r="C11" s="59"/>
      <c r="D11" s="59"/>
      <c r="E11" s="59"/>
      <c r="F11" s="59"/>
    </row>
    <row r="12" spans="1:6" ht="30.75" customHeight="1">
      <c r="A12" s="58" t="s">
        <v>144</v>
      </c>
      <c r="B12" s="59"/>
      <c r="C12" s="59"/>
      <c r="D12" s="59"/>
      <c r="E12" s="59"/>
      <c r="F12" s="59"/>
    </row>
    <row r="13" spans="1:6" ht="17.25" customHeight="1">
      <c r="A13" s="58" t="s">
        <v>88</v>
      </c>
      <c r="B13" s="59"/>
      <c r="C13" s="59"/>
      <c r="D13" s="59"/>
      <c r="E13" s="59"/>
      <c r="F13" s="59"/>
    </row>
    <row r="14" spans="1:6" ht="60" customHeight="1">
      <c r="A14" s="81" t="s">
        <v>89</v>
      </c>
      <c r="B14" s="113">
        <f>B7/B22</f>
        <v>43.810483870967744</v>
      </c>
      <c r="C14" s="113">
        <f>C7/C22</f>
        <v>43.810483870967744</v>
      </c>
      <c r="D14" s="133">
        <f>C14/B14</f>
        <v>1</v>
      </c>
      <c r="E14" s="113">
        <f>E7/E22</f>
        <v>43.810483870967744</v>
      </c>
      <c r="F14" s="133">
        <f>E14/C14</f>
        <v>1</v>
      </c>
    </row>
    <row r="17" spans="1:6" ht="15.75">
      <c r="A17" s="258" t="s">
        <v>90</v>
      </c>
      <c r="B17" s="258"/>
      <c r="C17" s="258"/>
      <c r="D17" s="258"/>
      <c r="E17" s="258"/>
      <c r="F17" s="258"/>
    </row>
    <row r="19" spans="1:6" ht="15">
      <c r="A19" s="264" t="s">
        <v>74</v>
      </c>
      <c r="B19" s="265" t="s">
        <v>91</v>
      </c>
      <c r="C19" s="266" t="s">
        <v>78</v>
      </c>
      <c r="D19" s="266"/>
      <c r="E19" s="266" t="s">
        <v>79</v>
      </c>
      <c r="F19" s="266"/>
    </row>
    <row r="20" spans="1:6" ht="45">
      <c r="A20" s="264"/>
      <c r="B20" s="265"/>
      <c r="C20" s="30" t="s">
        <v>92</v>
      </c>
      <c r="D20" s="118" t="s">
        <v>77</v>
      </c>
      <c r="E20" s="30" t="s">
        <v>92</v>
      </c>
      <c r="F20" s="118" t="s">
        <v>77</v>
      </c>
    </row>
    <row r="21" spans="1:6" ht="12.75">
      <c r="A21" s="53">
        <v>1</v>
      </c>
      <c r="B21" s="53">
        <v>2</v>
      </c>
      <c r="C21" s="53">
        <v>3</v>
      </c>
      <c r="D21" s="53">
        <v>4</v>
      </c>
      <c r="E21" s="53">
        <v>5</v>
      </c>
      <c r="F21" s="53">
        <v>6</v>
      </c>
    </row>
    <row r="22" spans="1:6" ht="47.25">
      <c r="A22" s="81" t="s">
        <v>145</v>
      </c>
      <c r="B22" s="89">
        <v>124</v>
      </c>
      <c r="C22" s="89">
        <v>124</v>
      </c>
      <c r="D22" s="134">
        <f>C22/B22</f>
        <v>1</v>
      </c>
      <c r="E22" s="89">
        <v>124</v>
      </c>
      <c r="F22" s="134">
        <f>E22/C22</f>
        <v>1</v>
      </c>
    </row>
    <row r="23" spans="1:6" ht="31.5">
      <c r="A23" s="54" t="s">
        <v>146</v>
      </c>
      <c r="B23" s="55"/>
      <c r="C23" s="55"/>
      <c r="D23" s="55"/>
      <c r="E23" s="55"/>
      <c r="F23" s="55"/>
    </row>
    <row r="24" spans="1:6" ht="15.75">
      <c r="A24" s="90" t="s">
        <v>147</v>
      </c>
      <c r="B24" s="91"/>
      <c r="C24" s="91"/>
      <c r="D24" s="91"/>
      <c r="E24" s="91"/>
      <c r="F24" s="91"/>
    </row>
    <row r="25" spans="1:6" ht="15.75">
      <c r="A25" s="92" t="s">
        <v>148</v>
      </c>
      <c r="B25" s="93"/>
      <c r="C25" s="93"/>
      <c r="D25" s="93"/>
      <c r="E25" s="93"/>
      <c r="F25" s="93"/>
    </row>
  </sheetData>
  <sheetProtection selectLockedCells="1" selectUnlockedCells="1"/>
  <mergeCells count="10">
    <mergeCell ref="A19:A20"/>
    <mergeCell ref="B19:B20"/>
    <mergeCell ref="C19:D19"/>
    <mergeCell ref="E19:F19"/>
    <mergeCell ref="A2:F2"/>
    <mergeCell ref="A4:A5"/>
    <mergeCell ref="B4:B5"/>
    <mergeCell ref="C4:D4"/>
    <mergeCell ref="E4:F4"/>
    <mergeCell ref="A17:F17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B25"/>
  <sheetViews>
    <sheetView zoomScale="130" zoomScaleNormal="130" zoomScaleSheetLayoutView="145" zoomScalePageLayoutView="0" workbookViewId="0" topLeftCell="A1">
      <selection activeCell="C5" sqref="C5"/>
    </sheetView>
  </sheetViews>
  <sheetFormatPr defaultColWidth="9.00390625" defaultRowHeight="12.75"/>
  <cols>
    <col min="1" max="1" width="78.125" style="0" customWidth="1"/>
    <col min="2" max="2" width="20.75390625" style="18" customWidth="1"/>
  </cols>
  <sheetData>
    <row r="1" spans="1:2" ht="18.75">
      <c r="A1" s="171" t="s">
        <v>22</v>
      </c>
      <c r="B1" s="171"/>
    </row>
    <row r="2" spans="1:2" ht="12.75">
      <c r="A2" s="19"/>
      <c r="B2" s="20"/>
    </row>
    <row r="3" spans="1:2" ht="12.75">
      <c r="A3" s="21" t="s">
        <v>23</v>
      </c>
      <c r="B3" s="22" t="s">
        <v>177</v>
      </c>
    </row>
    <row r="4" spans="1:2" ht="12.75">
      <c r="A4" s="73" t="s">
        <v>24</v>
      </c>
      <c r="B4" s="22">
        <v>6514.3</v>
      </c>
    </row>
    <row r="5" spans="1:2" ht="12.75">
      <c r="A5" s="73" t="s">
        <v>26</v>
      </c>
      <c r="B5" s="22"/>
    </row>
    <row r="6" spans="1:2" ht="13.5">
      <c r="A6" s="74" t="s">
        <v>107</v>
      </c>
      <c r="B6" s="22">
        <v>76190.2</v>
      </c>
    </row>
    <row r="7" spans="1:2" ht="12.75">
      <c r="A7" s="75" t="s">
        <v>25</v>
      </c>
      <c r="B7" s="24"/>
    </row>
    <row r="8" spans="1:2" ht="12.75">
      <c r="A8" s="75" t="s">
        <v>108</v>
      </c>
      <c r="B8" s="22"/>
    </row>
    <row r="9" spans="1:2" ht="13.5">
      <c r="A9" s="74" t="s">
        <v>109</v>
      </c>
      <c r="B9" s="22"/>
    </row>
    <row r="10" spans="1:2" ht="12.75">
      <c r="A10" s="75" t="s">
        <v>25</v>
      </c>
      <c r="B10" s="22"/>
    </row>
    <row r="11" spans="1:2" ht="12.75">
      <c r="A11" s="75" t="s">
        <v>108</v>
      </c>
      <c r="B11" s="22"/>
    </row>
    <row r="12" spans="1:2" ht="12.75">
      <c r="A12" s="76" t="s">
        <v>110</v>
      </c>
      <c r="B12" s="22">
        <v>-5408.6</v>
      </c>
    </row>
    <row r="13" spans="1:2" ht="12.75">
      <c r="A13" s="23" t="s">
        <v>26</v>
      </c>
      <c r="B13" s="22"/>
    </row>
    <row r="14" spans="1:2" ht="12.75">
      <c r="A14" s="23" t="s">
        <v>178</v>
      </c>
      <c r="B14" s="22">
        <v>170.9</v>
      </c>
    </row>
    <row r="15" spans="1:2" ht="12.75">
      <c r="A15" s="23" t="s">
        <v>38</v>
      </c>
      <c r="B15" s="22"/>
    </row>
    <row r="16" spans="1:2" ht="12.75">
      <c r="A16" s="23" t="s">
        <v>179</v>
      </c>
      <c r="B16" s="22"/>
    </row>
    <row r="17" spans="1:2" ht="12.75">
      <c r="A17" s="23" t="s">
        <v>180</v>
      </c>
      <c r="B17" s="22"/>
    </row>
    <row r="18" spans="1:2" ht="12.75">
      <c r="A18" s="23" t="s">
        <v>181</v>
      </c>
      <c r="B18" s="22"/>
    </row>
    <row r="19" spans="1:2" ht="12.75">
      <c r="A19" s="23" t="s">
        <v>182</v>
      </c>
      <c r="B19" s="22"/>
    </row>
    <row r="20" spans="1:2" ht="12.75">
      <c r="A20" s="23" t="s">
        <v>183</v>
      </c>
      <c r="B20" s="22"/>
    </row>
    <row r="21" spans="1:2" ht="12.75">
      <c r="A21" s="23" t="s">
        <v>184</v>
      </c>
      <c r="B21" s="22">
        <v>142.8</v>
      </c>
    </row>
    <row r="22" spans="1:2" ht="12.75">
      <c r="A22" s="23" t="s">
        <v>185</v>
      </c>
      <c r="B22" s="22"/>
    </row>
    <row r="23" spans="1:2" ht="12.75">
      <c r="A23" s="23" t="s">
        <v>186</v>
      </c>
      <c r="B23" s="22"/>
    </row>
    <row r="24" spans="1:2" ht="12.75">
      <c r="A24" s="23" t="s">
        <v>38</v>
      </c>
      <c r="B24" s="22"/>
    </row>
    <row r="25" spans="1:2" ht="12.75">
      <c r="A25" s="23" t="s">
        <v>187</v>
      </c>
      <c r="B25" s="22"/>
    </row>
  </sheetData>
  <sheetProtection selectLockedCells="1" selectUnlockedCells="1"/>
  <mergeCells count="1">
    <mergeCell ref="A1:B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A1:E25"/>
  <sheetViews>
    <sheetView zoomScaleSheetLayoutView="100" zoomScalePageLayoutView="0" workbookViewId="0" topLeftCell="A10">
      <selection activeCell="D30" sqref="D30"/>
    </sheetView>
  </sheetViews>
  <sheetFormatPr defaultColWidth="9.00390625" defaultRowHeight="12.75"/>
  <cols>
    <col min="1" max="1" width="48.75390625" style="19" customWidth="1"/>
    <col min="2" max="2" width="34.875" style="19" customWidth="1"/>
    <col min="3" max="3" width="51.875" style="19" customWidth="1"/>
    <col min="4" max="4" width="19.25390625" style="19" customWidth="1"/>
    <col min="5" max="5" width="28.00390625" style="19" customWidth="1"/>
    <col min="6" max="16384" width="9.125" style="19" customWidth="1"/>
  </cols>
  <sheetData>
    <row r="1" spans="1:5" ht="38.25" customHeight="1">
      <c r="A1" s="269" t="s">
        <v>149</v>
      </c>
      <c r="B1" s="269"/>
      <c r="C1" s="269"/>
      <c r="D1" s="108"/>
      <c r="E1" s="108"/>
    </row>
    <row r="3" spans="1:5" ht="12.75" customHeight="1">
      <c r="A3" s="270" t="s">
        <v>93</v>
      </c>
      <c r="B3" s="271" t="s">
        <v>94</v>
      </c>
      <c r="C3" s="272" t="s">
        <v>150</v>
      </c>
      <c r="D3" s="100"/>
      <c r="E3" s="101"/>
    </row>
    <row r="4" spans="1:5" ht="41.25" customHeight="1">
      <c r="A4" s="270"/>
      <c r="B4" s="271"/>
      <c r="C4" s="272"/>
      <c r="D4" s="102"/>
      <c r="E4" s="101"/>
    </row>
    <row r="5" spans="1:5" ht="15.75">
      <c r="A5" s="64" t="s">
        <v>95</v>
      </c>
      <c r="B5" s="94"/>
      <c r="C5" s="97"/>
      <c r="D5" s="99"/>
      <c r="E5" s="99"/>
    </row>
    <row r="6" spans="1:5" s="66" customFormat="1" ht="15.75">
      <c r="A6" s="59" t="s">
        <v>151</v>
      </c>
      <c r="B6" s="95"/>
      <c r="C6" s="98"/>
      <c r="D6" s="96"/>
      <c r="E6" s="96"/>
    </row>
    <row r="7" spans="1:5" s="66" customFormat="1" ht="15.75">
      <c r="A7" s="59" t="s">
        <v>176</v>
      </c>
      <c r="B7" s="95" t="s">
        <v>172</v>
      </c>
      <c r="C7" s="98">
        <v>0</v>
      </c>
      <c r="D7" s="96"/>
      <c r="E7" s="96"/>
    </row>
    <row r="8" spans="1:5" s="66" customFormat="1" ht="15.75">
      <c r="A8" s="59" t="s">
        <v>260</v>
      </c>
      <c r="B8" s="95" t="s">
        <v>172</v>
      </c>
      <c r="C8" s="98">
        <v>0</v>
      </c>
      <c r="D8" s="96"/>
      <c r="E8" s="96"/>
    </row>
    <row r="9" spans="1:5" s="66" customFormat="1" ht="15.75">
      <c r="A9" s="59" t="s">
        <v>264</v>
      </c>
      <c r="B9" s="95" t="s">
        <v>172</v>
      </c>
      <c r="C9" s="98">
        <v>0</v>
      </c>
      <c r="D9" s="96"/>
      <c r="E9" s="96"/>
    </row>
    <row r="10" spans="1:5" ht="15.75">
      <c r="A10" s="58" t="s">
        <v>152</v>
      </c>
      <c r="B10" s="95"/>
      <c r="C10" s="85"/>
      <c r="D10" s="62"/>
      <c r="E10" s="62"/>
    </row>
    <row r="11" spans="1:5" ht="15.75">
      <c r="A11" s="59" t="s">
        <v>176</v>
      </c>
      <c r="B11" s="95" t="s">
        <v>172</v>
      </c>
      <c r="C11" s="85">
        <v>9.5</v>
      </c>
      <c r="D11" s="62"/>
      <c r="E11" s="62"/>
    </row>
    <row r="12" spans="1:5" ht="15.75">
      <c r="A12" s="59" t="s">
        <v>260</v>
      </c>
      <c r="B12" s="95" t="s">
        <v>172</v>
      </c>
      <c r="C12" s="85">
        <v>9.5</v>
      </c>
      <c r="D12" s="62"/>
      <c r="E12" s="62"/>
    </row>
    <row r="13" spans="1:5" ht="15.75">
      <c r="A13" s="59" t="s">
        <v>264</v>
      </c>
      <c r="B13" s="95" t="s">
        <v>172</v>
      </c>
      <c r="C13" s="85">
        <v>9.5</v>
      </c>
      <c r="D13" s="62"/>
      <c r="E13" s="62"/>
    </row>
    <row r="15" spans="1:3" ht="15.75">
      <c r="A15" s="268" t="s">
        <v>96</v>
      </c>
      <c r="B15" s="268"/>
      <c r="C15" s="268"/>
    </row>
    <row r="17" spans="1:5" ht="15.75">
      <c r="A17" s="105" t="s">
        <v>97</v>
      </c>
      <c r="B17" s="103"/>
      <c r="C17" s="86" t="s">
        <v>154</v>
      </c>
      <c r="D17" s="62"/>
      <c r="E17" s="109"/>
    </row>
    <row r="18" spans="1:5" ht="15.75">
      <c r="A18" s="25" t="s">
        <v>98</v>
      </c>
      <c r="B18" s="63" t="s">
        <v>2</v>
      </c>
      <c r="C18" s="86" t="s">
        <v>3</v>
      </c>
      <c r="D18" s="62"/>
      <c r="E18" s="110"/>
    </row>
    <row r="20" spans="1:3" ht="31.5">
      <c r="A20" s="104" t="s">
        <v>153</v>
      </c>
      <c r="B20" s="106"/>
      <c r="C20" s="112"/>
    </row>
    <row r="21" spans="1:3" ht="15.75">
      <c r="A21" s="25" t="s">
        <v>98</v>
      </c>
      <c r="B21" s="63" t="s">
        <v>2</v>
      </c>
      <c r="C21" s="86" t="s">
        <v>3</v>
      </c>
    </row>
    <row r="23" spans="1:3" ht="15.75">
      <c r="A23" s="19" t="s">
        <v>167</v>
      </c>
      <c r="B23" s="107"/>
      <c r="C23" s="112" t="s">
        <v>277</v>
      </c>
    </row>
    <row r="24" spans="1:3" ht="15.75">
      <c r="A24" s="106" t="s">
        <v>163</v>
      </c>
      <c r="B24" s="63" t="s">
        <v>2</v>
      </c>
      <c r="C24" s="86" t="s">
        <v>99</v>
      </c>
    </row>
    <row r="25" ht="12.75">
      <c r="A25" s="19" t="s">
        <v>100</v>
      </c>
    </row>
  </sheetData>
  <sheetProtection selectLockedCells="1" selectUnlockedCells="1"/>
  <mergeCells count="5">
    <mergeCell ref="A15:C15"/>
    <mergeCell ref="A1:C1"/>
    <mergeCell ref="A3:A4"/>
    <mergeCell ref="B3:B4"/>
    <mergeCell ref="C3:C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V32"/>
  <sheetViews>
    <sheetView zoomScaleSheetLayoutView="100" zoomScalePageLayoutView="0" workbookViewId="0" topLeftCell="AW4">
      <selection activeCell="DY9" sqref="DY9:EL9"/>
    </sheetView>
  </sheetViews>
  <sheetFormatPr defaultColWidth="0.875" defaultRowHeight="12.75"/>
  <cols>
    <col min="1" max="48" width="0" style="25" hidden="1" customWidth="1"/>
    <col min="49" max="112" width="0.875" style="25" customWidth="1"/>
    <col min="113" max="113" width="20.75390625" style="25" customWidth="1"/>
    <col min="114" max="127" width="0.875" style="25" customWidth="1"/>
    <col min="128" max="128" width="3.125" style="25" customWidth="1"/>
    <col min="129" max="131" width="2.75390625" style="25" customWidth="1"/>
    <col min="132" max="141" width="0.875" style="25" customWidth="1"/>
    <col min="142" max="142" width="3.875" style="25" customWidth="1"/>
    <col min="143" max="169" width="0.875" style="25" customWidth="1"/>
    <col min="170" max="170" width="3.625" style="25" customWidth="1"/>
    <col min="171" max="171" width="0.12890625" style="25" customWidth="1"/>
    <col min="172" max="183" width="0.875" style="25" customWidth="1"/>
    <col min="184" max="184" width="3.625" style="25" customWidth="1"/>
    <col min="185" max="185" width="0" style="25" hidden="1" customWidth="1"/>
    <col min="186" max="197" width="0.875" style="25" customWidth="1"/>
    <col min="198" max="198" width="3.125" style="25" customWidth="1"/>
    <col min="199" max="199" width="0.12890625" style="25" customWidth="1"/>
    <col min="200" max="211" width="0.875" style="25" customWidth="1"/>
    <col min="212" max="212" width="3.625" style="25" customWidth="1"/>
    <col min="213" max="214" width="0" style="25" hidden="1" customWidth="1"/>
    <col min="215" max="224" width="0.875" style="25" customWidth="1"/>
    <col min="225" max="225" width="6.375" style="25" customWidth="1"/>
    <col min="226" max="226" width="0" style="25" hidden="1" customWidth="1"/>
    <col min="227" max="227" width="0.12890625" style="25" customWidth="1"/>
    <col min="228" max="228" width="1.75390625" style="25" hidden="1" customWidth="1"/>
    <col min="229" max="236" width="0.875" style="25" customWidth="1"/>
    <col min="237" max="237" width="3.25390625" style="25" customWidth="1"/>
    <col min="238" max="238" width="0.875" style="25" customWidth="1"/>
    <col min="239" max="239" width="1.875" style="25" customWidth="1"/>
    <col min="240" max="240" width="0.2421875" style="25" customWidth="1"/>
    <col min="241" max="16384" width="0.875" style="25" customWidth="1"/>
  </cols>
  <sheetData>
    <row r="1" spans="49:156" s="26" customFormat="1" ht="30" customHeight="1">
      <c r="AW1" s="215" t="s">
        <v>27</v>
      </c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</row>
    <row r="2" spans="1:256" s="29" customFormat="1" ht="27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16" t="s">
        <v>23</v>
      </c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 t="s">
        <v>28</v>
      </c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4" t="s">
        <v>29</v>
      </c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 t="s">
        <v>30</v>
      </c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 t="s">
        <v>31</v>
      </c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30"/>
      <c r="IG2" s="31"/>
      <c r="IH2" s="31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33" customFormat="1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1" t="s">
        <v>32</v>
      </c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 t="s">
        <v>33</v>
      </c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 t="s">
        <v>32</v>
      </c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 t="s">
        <v>33</v>
      </c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 t="s">
        <v>32</v>
      </c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 t="s">
        <v>33</v>
      </c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G3" s="34"/>
      <c r="IH3" s="34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3" customFormat="1" ht="10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 t="s">
        <v>34</v>
      </c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 t="s">
        <v>35</v>
      </c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 t="s">
        <v>34</v>
      </c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 t="s">
        <v>35</v>
      </c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 t="s">
        <v>34</v>
      </c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 t="s">
        <v>35</v>
      </c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36" customFormat="1" ht="31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35"/>
      <c r="AX5" s="181" t="s">
        <v>36</v>
      </c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3">
        <f>DY5+EM5</f>
        <v>431607.97000000003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177">
        <f>'3.1.'!DY5:EL5+'3.2.'!DY5:EL5+'3.1.1.'!DY5:EL5</f>
        <v>431607.97000000003</v>
      </c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>
        <f>'3.1.'!EM5:EZ5+'3.2.'!EM5:EZ5</f>
        <v>0</v>
      </c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>
        <f aca="true" t="shared" si="0" ref="FA5:FA14">FO5+GC5</f>
        <v>0</v>
      </c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>
        <f>'3.1.'!FO5:GB5+'3.2.'!FO5:GB5</f>
        <v>0</v>
      </c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>
        <f>'3.1.'!GC5:GP5+'3.2.'!GC5:GP5</f>
        <v>0</v>
      </c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>
        <f aca="true" t="shared" si="1" ref="GQ5:GQ14">HE5+HS5</f>
        <v>0</v>
      </c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>
        <f>'3.1.'!HE5:HR5+'3.2.'!HE5:HR5</f>
        <v>0</v>
      </c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>
        <f>'3.1.'!HS5:IF5+'3.2.'!HS5:IF5</f>
        <v>0</v>
      </c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9" customFormat="1" ht="2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8"/>
      <c r="AX6" s="192" t="s">
        <v>37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4">
        <f>DJ8+DJ9+DJ10+DJ11+DJ12+DJ13</f>
        <v>20308980</v>
      </c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86">
        <f>SUM(DY8:EL13)</f>
        <v>20308980</v>
      </c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>
        <f>SUM(EM8:EZ13)</f>
        <v>0</v>
      </c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>
        <f>FO6+GC6</f>
        <v>0</v>
      </c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95">
        <f>SUM(FO8:GB13)</f>
        <v>0</v>
      </c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7"/>
      <c r="GC6" s="186">
        <v>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>
        <f t="shared" si="1"/>
        <v>0</v>
      </c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>
        <f>SUM(HE8:HR13)</f>
        <v>0</v>
      </c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>
        <v>0</v>
      </c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42" customFormat="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176" t="s">
        <v>38</v>
      </c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8">
        <f aca="true" t="shared" si="2" ref="DJ7:DJ14">DY7+EM7</f>
        <v>0</v>
      </c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5">
        <f t="shared" si="0"/>
        <v>0</v>
      </c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9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1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5">
        <f t="shared" si="1"/>
        <v>0</v>
      </c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3" customFormat="1" ht="29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174" t="s">
        <v>113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5" t="s">
        <v>39</v>
      </c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210">
        <f t="shared" si="2"/>
        <v>17351320</v>
      </c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173">
        <f>'3.1.'!DY8:EL8+'3.1.1.'!DY8:EL8</f>
        <v>17351320</v>
      </c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>
        <f>'3.1.'!EM8:EZ8</f>
        <v>0</v>
      </c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2">
        <f t="shared" si="0"/>
        <v>0</v>
      </c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8">
        <f>'3.1.'!FO8:GB8+'3.1.1.'!FO8:GB8</f>
        <v>0</v>
      </c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80"/>
      <c r="GC8" s="173">
        <f>'3.1.'!GC8:GP8</f>
        <v>0</v>
      </c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2">
        <f t="shared" si="1"/>
        <v>0</v>
      </c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3">
        <f>'3.1.'!HE8:HR8+'3.1.1.'!HE8:HR8</f>
        <v>0</v>
      </c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>
        <f>'3.1.'!HS8:IF8</f>
        <v>0</v>
      </c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3" customFormat="1" ht="28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8"/>
      <c r="AX9" s="207" t="s">
        <v>114</v>
      </c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9"/>
      <c r="CU9" s="175" t="s">
        <v>39</v>
      </c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210">
        <f t="shared" si="2"/>
        <v>2407660</v>
      </c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173">
        <f>'3.1.'!DY9:EL9+'3.1.1.'!DY9:EL9</f>
        <v>2407660</v>
      </c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>
        <f>'3.1.'!EM9:EZ9</f>
        <v>0</v>
      </c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2">
        <f t="shared" si="0"/>
        <v>0</v>
      </c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8">
        <f>'3.1.'!FO9:GB9+'3.1.1.'!FO9:GB9</f>
        <v>0</v>
      </c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80"/>
      <c r="GC9" s="173">
        <f>'3.1.'!GC9:GP9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2">
        <f t="shared" si="1"/>
        <v>0</v>
      </c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3">
        <f>'3.1.'!HE9:HR9+'3.1.1.'!HE9:HR9</f>
        <v>0</v>
      </c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>
        <f>'3.1.'!HS9:IF9</f>
        <v>0</v>
      </c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43" customFormat="1" ht="7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  <c r="AX10" s="174" t="s">
        <v>115</v>
      </c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5" t="s">
        <v>39</v>
      </c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83">
        <f t="shared" si="2"/>
        <v>0</v>
      </c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73">
        <f>'3.1.'!DY10:EL10</f>
        <v>0</v>
      </c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>
        <f>'3.1.'!EM10:EZ10</f>
        <v>0</v>
      </c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2">
        <f t="shared" si="0"/>
        <v>0</v>
      </c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8">
        <f>'3.1.'!FO10:GB10</f>
        <v>0</v>
      </c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80"/>
      <c r="GC10" s="173">
        <f>'3.1.'!GC10:GP10</f>
        <v>0</v>
      </c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2">
        <f t="shared" si="1"/>
        <v>0</v>
      </c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3">
        <f>'3.1.'!HE10:HR10</f>
        <v>0</v>
      </c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>
        <f>'3.1.'!HS10:IF10</f>
        <v>0</v>
      </c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43" customFormat="1" ht="29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207" t="s">
        <v>119</v>
      </c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9"/>
      <c r="CU11" s="198" t="s">
        <v>40</v>
      </c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200"/>
      <c r="DJ11" s="201">
        <f t="shared" si="2"/>
        <v>0</v>
      </c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3"/>
      <c r="DY11" s="178">
        <v>0</v>
      </c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80"/>
      <c r="EM11" s="178">
        <f>'3.2.'!EM8:EZ8</f>
        <v>0</v>
      </c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80"/>
      <c r="FA11" s="204">
        <f t="shared" si="0"/>
        <v>0</v>
      </c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6"/>
      <c r="FO11" s="178">
        <v>0</v>
      </c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80"/>
      <c r="GC11" s="178">
        <f>'3.2.'!GC8:GP8</f>
        <v>0</v>
      </c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80"/>
      <c r="GQ11" s="204">
        <f t="shared" si="1"/>
        <v>0</v>
      </c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6"/>
      <c r="HE11" s="178">
        <v>0</v>
      </c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80"/>
      <c r="HS11" s="178">
        <f>'3.2.'!HS8:IF8</f>
        <v>0</v>
      </c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80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43" customFormat="1" ht="63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8"/>
      <c r="AX12" s="207" t="s">
        <v>120</v>
      </c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9"/>
      <c r="CU12" s="198" t="s">
        <v>41</v>
      </c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200"/>
      <c r="DJ12" s="201">
        <f t="shared" si="2"/>
        <v>550000</v>
      </c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3"/>
      <c r="DY12" s="178">
        <f>'3.2.'!DY6:EL6</f>
        <v>550000</v>
      </c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>
        <v>0</v>
      </c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80"/>
      <c r="FA12" s="204">
        <f t="shared" si="0"/>
        <v>0</v>
      </c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6"/>
      <c r="FO12" s="178">
        <f>'3.2.'!FO8:GB8</f>
        <v>0</v>
      </c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80"/>
      <c r="GC12" s="178">
        <v>0</v>
      </c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80"/>
      <c r="GQ12" s="204">
        <f t="shared" si="1"/>
        <v>0</v>
      </c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6"/>
      <c r="HE12" s="178">
        <f>'3.2.'!HE8:HR8</f>
        <v>0</v>
      </c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80"/>
      <c r="HS12" s="178">
        <v>0</v>
      </c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80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43" customFormat="1" ht="21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8"/>
      <c r="AX13" s="207" t="s">
        <v>121</v>
      </c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9"/>
      <c r="CU13" s="198" t="s">
        <v>41</v>
      </c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200"/>
      <c r="DJ13" s="201">
        <f t="shared" si="2"/>
        <v>0</v>
      </c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3"/>
      <c r="DY13" s="178">
        <v>0</v>
      </c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8">
        <v>0</v>
      </c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80"/>
      <c r="FA13" s="204">
        <f t="shared" si="0"/>
        <v>0</v>
      </c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6"/>
      <c r="FO13" s="178">
        <v>0</v>
      </c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80"/>
      <c r="GC13" s="178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80"/>
      <c r="GQ13" s="204">
        <f t="shared" si="1"/>
        <v>0</v>
      </c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6"/>
      <c r="HE13" s="178">
        <v>0</v>
      </c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80"/>
      <c r="HS13" s="178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80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9" customFormat="1" ht="24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35"/>
      <c r="AX14" s="192" t="s">
        <v>42</v>
      </c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4">
        <f t="shared" si="2"/>
        <v>20740587.97</v>
      </c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86">
        <f>SUM(DY16:EL28)</f>
        <v>20740587.97</v>
      </c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>
        <f>SUM(EM16:EZ28)</f>
        <v>0</v>
      </c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>
        <f t="shared" si="0"/>
        <v>0</v>
      </c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95">
        <f>SUM(FO16:GB28)</f>
        <v>0</v>
      </c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7"/>
      <c r="GC14" s="186">
        <f>SUM(GC16:GP28)</f>
        <v>0</v>
      </c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>
        <f t="shared" si="1"/>
        <v>0</v>
      </c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>
        <f>SUM(HE16:HR28)</f>
        <v>0</v>
      </c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>
        <f>SUM(HS16:IF28)</f>
        <v>0</v>
      </c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2" customFormat="1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176" t="s">
        <v>38</v>
      </c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9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1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3" customFormat="1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174" t="s">
        <v>43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 t="s">
        <v>44</v>
      </c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83">
        <f>DY16+EM16</f>
        <v>11180537.92</v>
      </c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73">
        <f>'3.1.'!DY14:EL14+'3.1.'!DY28:EL28+'3.1.1.'!DY14:EL14+'3.1.1.'!DY28:EL28+'3.2.'!DY11:EL11</f>
        <v>11180537.92</v>
      </c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>
        <f>'3.1.'!EM14:EZ14+'3.1.'!EM28:EZ28+'3.2.'!EM11:EZ11</f>
        <v>0</v>
      </c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2">
        <f aca="true" t="shared" si="3" ref="FA16:FA28">FO16+GC16</f>
        <v>0</v>
      </c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8">
        <f>'3.1.'!FO14:GB14+'3.1.'!FO28:GB28+'3.1.1.'!FO14:GB14+'3.1.1.'!FO28:GB28+'3.2.'!FO11:GB11</f>
        <v>0</v>
      </c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80"/>
      <c r="GC16" s="173">
        <f>'3.1.'!GC14:GP14+'3.1.'!GC28:GP28+'3.2.'!GC11:GP11</f>
        <v>0</v>
      </c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2">
        <f aca="true" t="shared" si="4" ref="GQ16:GQ28">HE16+HS16</f>
        <v>0</v>
      </c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3">
        <f>'3.1.'!HE14:HR14+'3.1.'!HE28:HR28+'3.1.1.'!HE14:HR14+'3.1.1.'!HE28:HR28+'3.2.'!HE11:HR11</f>
        <v>0</v>
      </c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>
        <f>'3.1.'!HS14:IF14+'3.1.'!HS28:IF28+'3.2.'!HS11:IF11</f>
        <v>0</v>
      </c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43" customFormat="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8"/>
      <c r="AX17" s="174" t="s">
        <v>45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5" t="s">
        <v>46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83">
        <f aca="true" t="shared" si="5" ref="DJ17:DJ28">DY17+EM17</f>
        <v>627500</v>
      </c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73">
        <f>'3.1.'!DY15:EL15+'3.1.'!DY29:EL29+'3.1.1.'!DY15:EL15+'3.1.1.'!DY29:EL29+'3.2.'!DY12:EL12</f>
        <v>627500</v>
      </c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>
        <f>'3.1.'!EM15:EZ15+'3.1.'!EM29:EZ29+'3.2.'!EM12:EZ12</f>
        <v>0</v>
      </c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2">
        <f t="shared" si="3"/>
        <v>0</v>
      </c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8">
        <f>'3.1.'!FO15:GB15+'3.1.'!FO29:GB29+'3.1.1.'!FO15:GB15+'3.1.1.'!FO29:GB29+'3.2.'!FO12:GB12</f>
        <v>0</v>
      </c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80"/>
      <c r="GC17" s="173">
        <f>'3.1.'!GC15:GP15+'3.1.'!GC29:GP29+'3.2.'!GC12:GP12</f>
        <v>0</v>
      </c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2">
        <f t="shared" si="4"/>
        <v>0</v>
      </c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3">
        <f>'3.1.'!HE15:HR15+'3.1.'!HE29:HR29+'3.1.1.'!HE15:HR15+'3.1.1.'!HE29:HR29+'3.2.'!HE12:HR12</f>
        <v>0</v>
      </c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>
        <f>'3.1.'!HS15:IF15+'3.1.'!HS29:IF29+'3.2.'!HS12:IF12</f>
        <v>0</v>
      </c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43" customFormat="1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174" t="s">
        <v>47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 t="s">
        <v>48</v>
      </c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83">
        <f t="shared" si="5"/>
        <v>3376525.27</v>
      </c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73">
        <f>'3.1.'!DY16:EL16+'3.1.'!DY30:EL30+'3.1.1.'!DY16:EL16+'3.1.1.'!DY30:EL30+'3.2.'!DY13:EL13</f>
        <v>3376525.27</v>
      </c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>
        <f>'3.1.'!EM16:EZ16+'3.1.'!EM30:EZ30+'3.2.'!EM13:EZ13</f>
        <v>0</v>
      </c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2">
        <f t="shared" si="3"/>
        <v>0</v>
      </c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8">
        <f>'3.1.'!FO16:GB16+'3.1.'!FO30:GB30+'3.1.1.'!FO16:GB16+'3.1.1.'!FO30:GB30+'3.2.'!FO13:GB13</f>
        <v>0</v>
      </c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80"/>
      <c r="GC18" s="173">
        <f>'3.1.'!GC16:GP16+'3.1.'!GC30:GP30+'3.2.'!GC13:GP13</f>
        <v>0</v>
      </c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2">
        <f t="shared" si="4"/>
        <v>0</v>
      </c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3">
        <f>'3.1.'!HE16:HR16+'3.1.'!HE30:HR30+'3.1.1.'!HE16:HR16+'3.1.1.'!HE30:HR30+'3.2.'!HE13:HR13</f>
        <v>0</v>
      </c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>
        <f>'3.1.'!HS16:IF16+'3.1.'!HS30:IF30+'3.2.'!HS13:IF13</f>
        <v>0</v>
      </c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43" customFormat="1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174" t="s">
        <v>49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5" t="s">
        <v>50</v>
      </c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83">
        <f t="shared" si="5"/>
        <v>32600</v>
      </c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73">
        <f>'3.1.'!DY17:EL17+'3.1.'!DY31:EL31+'3.1.1.'!DY17:EL17+'3.1.1.'!DY31:EL31+'3.2.'!DY14:EL14</f>
        <v>32600</v>
      </c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>
        <f>'3.1.'!EM17:EZ17+'3.1.'!EM31:EZ31+'3.2.'!EM14:EZ14</f>
        <v>0</v>
      </c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2">
        <f t="shared" si="3"/>
        <v>0</v>
      </c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8">
        <f>'3.1.'!FO17:GB17+'3.1.'!FO31:GB31+'3.1.1.'!FO17:GB17+'3.1.1.'!FO31:GB31+'3.2.'!FO14:GB14</f>
        <v>0</v>
      </c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80"/>
      <c r="GC19" s="173">
        <f>'3.1.'!GC17:GP17+'3.1.'!GC31:GP31+'3.2.'!GC14:GP14</f>
        <v>0</v>
      </c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2">
        <f t="shared" si="4"/>
        <v>0</v>
      </c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3">
        <f>'3.1.'!HE17:HR17+'3.1.'!HE31:HR31+'3.1.1.'!HE17:HR17+'3.1.1.'!HE31:HR31+'3.2.'!HE14:HR14</f>
        <v>0</v>
      </c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>
        <f>'3.1.'!HS17:IF17+'3.1.'!HS31:IF31+'3.2.'!HS14:IF14</f>
        <v>0</v>
      </c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43" customFormat="1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74" t="s">
        <v>51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5" t="s">
        <v>52</v>
      </c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83">
        <f t="shared" si="5"/>
        <v>9600</v>
      </c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73">
        <f>'3.1.'!DY18:EL18+'3.1.'!DY32:EL32+'3.1.1.'!DY18:EL18+'3.1.1.'!DY32:EL32+'3.2.'!DY15:EL15</f>
        <v>9600</v>
      </c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>
        <f>'3.1.'!EM18:EZ18+'3.1.'!EM32:EZ32+'3.2.'!EM15:EZ15</f>
        <v>0</v>
      </c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2">
        <f t="shared" si="3"/>
        <v>0</v>
      </c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8">
        <f>'3.1.'!FO18:GB18+'3.1.'!FO32:GB32+'3.1.1.'!FO18:GB18+'3.1.1.'!FO32:GB32+'3.2.'!FO15:GB15</f>
        <v>0</v>
      </c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80"/>
      <c r="GC20" s="173">
        <f>'3.1.'!GC18:GP18+'3.1.'!GC32:GP32+'3.2.'!GC15:GP15</f>
        <v>0</v>
      </c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2">
        <f t="shared" si="4"/>
        <v>0</v>
      </c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3">
        <f>'3.1.'!HE18:HR18+'3.1.'!HE32:HR32+'3.1.1.'!HE18:HR18+'3.1.1.'!HE32:HR32+'3.2.'!HE15:HR15</f>
        <v>0</v>
      </c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>
        <f>'3.1.'!HS18:IF18+'3.1.'!HS32:IF32+'3.2.'!HS15:IF15</f>
        <v>0</v>
      </c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43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8"/>
      <c r="AX21" s="174" t="s">
        <v>53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5" t="s">
        <v>54</v>
      </c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83">
        <f t="shared" si="5"/>
        <v>2527600</v>
      </c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73">
        <f>'3.1.'!DY19:EL19+'3.1.'!DY33:EL33+'3.1.1.'!DY19:EL19+'3.1.1.'!DY33:EL33+'3.2.'!DY16:EL16</f>
        <v>2527600</v>
      </c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>
        <f>'3.1.'!EM19:EZ19+'3.1.'!EM33:EZ33+'3.2.'!EM16:EZ16</f>
        <v>0</v>
      </c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2">
        <f t="shared" si="3"/>
        <v>0</v>
      </c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8">
        <f>'3.1.'!FO19:GB19+'3.1.'!FO33:GB33+'3.1.1.'!FO19:GB19+'3.1.1.'!FO33:GB33+'3.2.'!FO16:GB16</f>
        <v>0</v>
      </c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80"/>
      <c r="GC21" s="173">
        <f>'3.1.'!GC19:GP19+'3.1.'!GC33:GP33+'3.2.'!GC16:GP16</f>
        <v>0</v>
      </c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2">
        <f t="shared" si="4"/>
        <v>0</v>
      </c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3">
        <f>'3.1.'!HE19:HR19+'3.1.'!HE33:HR33+'3.1.1.'!HE19:HR19+'3.1.1.'!HE33:HR33+'3.2.'!HE16:HR16</f>
        <v>0</v>
      </c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>
        <f>'3.1.'!HS19:IF19+'3.1.'!HS33:IF33+'3.2.'!HS16:IF16</f>
        <v>0</v>
      </c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43" customFormat="1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74" t="s">
        <v>55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5" t="s">
        <v>56</v>
      </c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83">
        <f t="shared" si="5"/>
        <v>0</v>
      </c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73">
        <f>'3.1.'!DY20:EL20+'3.1.'!DY34:EL34+'3.1.1.'!DY20:EL20+'3.1.1.'!DY34:EL34+'3.2.'!DY17:EL17</f>
        <v>0</v>
      </c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>
        <f>'3.1.'!EM20:EZ20+'3.1.'!EM34:EZ34+'3.2.'!EM17:EZ17</f>
        <v>0</v>
      </c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2">
        <f t="shared" si="3"/>
        <v>0</v>
      </c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8">
        <f>'3.1.'!FO20:GB20+'3.1.'!FO34:GB34+'3.1.1.'!FO20:GB20+'3.1.1.'!FO34:GB34+'3.2.'!FO17:GB17</f>
        <v>0</v>
      </c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80"/>
      <c r="GC22" s="173">
        <f>'3.1.'!GC20:GP20+'3.1.'!GC34:GP34+'3.2.'!GC17:GP17</f>
        <v>0</v>
      </c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2">
        <f t="shared" si="4"/>
        <v>0</v>
      </c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3">
        <f>'3.1.'!HE20:HR20+'3.1.'!HE34:HR34+'3.1.1.'!HE20:HR20+'3.1.1.'!HE34:HR34+'3.2.'!HE17:HR17</f>
        <v>0</v>
      </c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>
        <f>'3.1.'!HS20:IF20+'3.1.'!HS34:IF34+'3.2.'!HS17:IF17</f>
        <v>0</v>
      </c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43" customFormat="1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174" t="s">
        <v>57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5" t="s">
        <v>58</v>
      </c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83">
        <f t="shared" si="5"/>
        <v>615510</v>
      </c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73">
        <f>'3.1.'!DY21:EL21+'3.1.'!DY35:EL35+'3.1.1.'!DY21:EL21+'3.1.1.'!DY35:EL35+'3.2.'!DY18:EL18</f>
        <v>615510</v>
      </c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>
        <f>'3.1.'!EM21:EZ21+'3.1.'!EM35:EZ35+'3.2.'!EM18:EZ18</f>
        <v>0</v>
      </c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2">
        <f t="shared" si="3"/>
        <v>0</v>
      </c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8">
        <f>'3.1.'!FO21:GB21+'3.1.'!FO35:GB35+'3.1.1.'!FO21:GB21+'3.1.1.'!FO35:GB35+'3.2.'!FO18:GB18</f>
        <v>0</v>
      </c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80"/>
      <c r="GC23" s="173">
        <f>'3.1.'!GC21:GP21+'3.1.'!GC35:GP35+'3.2.'!GC18:GP18</f>
        <v>0</v>
      </c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2">
        <f t="shared" si="4"/>
        <v>0</v>
      </c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3">
        <f>'3.1.'!HE21:HR21+'3.1.'!HE35:HR35+'3.1.1.'!HE21:HR21+'3.1.1.'!HE35:HR35+'3.2.'!HE18:HR18</f>
        <v>0</v>
      </c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>
        <f>'3.1.'!HS21:IF21+'3.1.'!HS35:IF35+'3.2.'!HS18:IF18</f>
        <v>0</v>
      </c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43" customFormat="1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74" t="s">
        <v>59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5" t="s">
        <v>60</v>
      </c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83">
        <f t="shared" si="5"/>
        <v>145300</v>
      </c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73">
        <f>'3.1.'!DY22:EL22+'3.1.'!DY36:EL36+'3.1.1.'!DY22:EL22+'3.1.1.'!DY36:EL36+'3.2.'!DY19:EL19</f>
        <v>145300</v>
      </c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>
        <f>'3.1.'!EM22:EZ22+'3.1.'!EM36:EZ36+'3.2.'!EM19:EZ19</f>
        <v>0</v>
      </c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2">
        <f t="shared" si="3"/>
        <v>0</v>
      </c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8">
        <f>'3.1.'!FO22:GB22+'3.1.'!FO36:GB36+'3.1.1.'!FO22:GB22+'3.1.1.'!FO36:GB36+'3.2.'!FO19:GB19</f>
        <v>0</v>
      </c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80"/>
      <c r="GC24" s="173">
        <f>'3.1.'!GC22:GP22+'3.1.'!GC36:GP36+'3.2.'!GC19:GP19</f>
        <v>0</v>
      </c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2">
        <f t="shared" si="4"/>
        <v>0</v>
      </c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3">
        <f>'3.1.'!HE22:HR22+'3.1.'!HE36:HR36+'3.1.1.'!HE22:HR22+'3.1.1.'!HE36:HR36+'3.2.'!HE19:HR19</f>
        <v>0</v>
      </c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>
        <f>'3.1.'!HS22:IF22+'3.1.'!HS36:IF36+'3.2.'!HS19:IF19</f>
        <v>0</v>
      </c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43" customFormat="1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174" t="s">
        <v>61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5" t="s">
        <v>62</v>
      </c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83">
        <f t="shared" si="5"/>
        <v>0</v>
      </c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73">
        <f>'3.1.'!DY23:EL23+'3.1.'!DY37:EL37+'3.1.1.'!DY23:EL23+'3.1.1.'!DY37:EL37+'3.2.'!DY20:EL20</f>
        <v>0</v>
      </c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>
        <f>'3.1.'!EM23:EZ23+'3.1.'!EM37:EZ37+'3.2.'!EM20:EZ20</f>
        <v>0</v>
      </c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2">
        <f t="shared" si="3"/>
        <v>0</v>
      </c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8">
        <f>'3.1.'!FO23:GB23+'3.1.'!FO37:GB37+'3.1.1.'!FO23:GB23+'3.1.1.'!FO37:GB37+'3.2.'!FO20:GB20</f>
        <v>0</v>
      </c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80"/>
      <c r="GC25" s="173">
        <f>'3.1.'!GC23:GP23+'3.1.'!GC37:GP37+'3.2.'!GC20:GP20</f>
        <v>0</v>
      </c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2">
        <f t="shared" si="4"/>
        <v>0</v>
      </c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3">
        <f>'3.1.'!HE23:HR23+'3.1.'!HE37:HR37+'3.1.1.'!HE23:HR23+'3.1.1.'!HE37:HR37+'3.2.'!HE20:HR20</f>
        <v>0</v>
      </c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>
        <f>'3.1.'!HS23:IF23+'3.1.'!HS37:IF37+'3.2.'!HS20:IF20</f>
        <v>0</v>
      </c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43" customFormat="1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8"/>
      <c r="AX26" s="174" t="s">
        <v>63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5" t="s">
        <v>64</v>
      </c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83">
        <f t="shared" si="5"/>
        <v>100000</v>
      </c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73">
        <f>'3.1.'!DY24:EL24+'3.1.'!DY38:EL38+'3.1.1.'!DY24:EL24+'3.1.1.'!DY38:EL38+'3.2.'!DY21:EL21</f>
        <v>100000</v>
      </c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>
        <f>'3.1.'!EM24:EZ24+'3.1.'!EM38:EZ38+'3.2.'!EM21:EZ21</f>
        <v>0</v>
      </c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2">
        <f t="shared" si="3"/>
        <v>0</v>
      </c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8">
        <f>'3.1.'!FO24:GB24+'3.1.'!FO38:GB38+'3.1.1.'!FO24:GB24+'3.1.1.'!FO38:GB38+'3.2.'!FO21:GB21</f>
        <v>0</v>
      </c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80"/>
      <c r="GC26" s="173">
        <f>'3.1.'!GC24:GP24+'3.1.'!GC38:GP38+'3.2.'!GC21:GP21</f>
        <v>0</v>
      </c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2">
        <f t="shared" si="4"/>
        <v>0</v>
      </c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3">
        <f>'3.1.'!HE24:HR24+'3.1.'!HE38:HR38+'3.1.1.'!HE24:HR24+'3.1.1.'!HE38:HR38+'3.2.'!HE21:HR21</f>
        <v>0</v>
      </c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>
        <f>'3.1.'!HS24:IF24+'3.1.'!HS38:IF38+'3.2.'!HS21:IF21</f>
        <v>0</v>
      </c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43" customFormat="1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8"/>
      <c r="AX27" s="174" t="s">
        <v>65</v>
      </c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5" t="s">
        <v>66</v>
      </c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83">
        <f t="shared" si="5"/>
        <v>200000</v>
      </c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73">
        <f>'3.1.'!DY25:EL25+'3.1.'!DY39:EL39+'3.1.1.'!DY25:EL25+'3.1.1.'!DY39:EL39+'3.2.'!DY22:EL22</f>
        <v>200000</v>
      </c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>
        <f>'3.1.'!EM25:EZ25+'3.1.'!EM39:EZ39+'3.2.'!EM22:EZ22</f>
        <v>0</v>
      </c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2">
        <f t="shared" si="3"/>
        <v>0</v>
      </c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8">
        <f>'3.1.'!FO25:GB25+'3.1.'!FO39:GB39+'3.1.1.'!FO25:GB25+'3.1.1.'!FO39:GB39+'3.2.'!FO22:GB22</f>
        <v>0</v>
      </c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80"/>
      <c r="GC27" s="173">
        <f>'3.1.'!GC25:GP25+'3.1.'!GC39:GP39+'3.2.'!GC22:GP22</f>
        <v>0</v>
      </c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2">
        <f t="shared" si="4"/>
        <v>0</v>
      </c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3">
        <f>'3.1.'!HE25:HR25+'3.1.'!HE39:HR39+'3.1.1.'!HE25:HR25+'3.1.1.'!HE39:HR39+'3.2.'!HE22:HR22</f>
        <v>0</v>
      </c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>
        <f>'3.1.'!HS25:IF25+'3.1.'!HS39:IF39+'3.2.'!HS22:IF22</f>
        <v>0</v>
      </c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43" customFormat="1" ht="33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174" t="s">
        <v>67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5" t="s">
        <v>68</v>
      </c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83">
        <f t="shared" si="5"/>
        <v>1925414.78</v>
      </c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73">
        <f>'3.1.'!DY26:EL26+'3.1.'!DY40:EL40+'3.1.1.'!DY26:EL26+'3.1.1.'!DY40:EL40+'3.2.'!DY23:EL23</f>
        <v>1925414.78</v>
      </c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>
        <f>'3.1.'!EM26:EZ26+'3.1.'!EM40:EZ40+'3.2.'!EM23:EZ23</f>
        <v>0</v>
      </c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2">
        <f t="shared" si="3"/>
        <v>0</v>
      </c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8">
        <f>'3.1.'!FO26:GB26+'3.1.'!FO40:GB40+'3.1.1.'!FO26:GB26+'3.1.1.'!FO40:GB40+'3.2.'!FO23:GB23</f>
        <v>0</v>
      </c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80"/>
      <c r="GC28" s="173">
        <f>'3.1.'!GC26:GP26+'3.1.'!GC40:GP40+'3.2.'!GC23:GP23</f>
        <v>0</v>
      </c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2">
        <f t="shared" si="4"/>
        <v>0</v>
      </c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3">
        <f>'3.1.'!HE26:HR26+'3.1.'!HE40:HR40+'3.1.1.'!HE26:HR26+'3.1.1.'!HE40:HR40+'3.2.'!HE23:HR23</f>
        <v>0</v>
      </c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>
        <f>'3.1.'!HS26:IF26+'3.1.'!HS40:IF40+'3.2.'!HS23:IF23</f>
        <v>0</v>
      </c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36" customFormat="1" ht="30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8"/>
      <c r="AX29" s="181" t="s">
        <v>69</v>
      </c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77">
        <f>DJ5+DJ6-DJ14</f>
        <v>0</v>
      </c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>
        <f>DY5+DY6-DY14</f>
        <v>0</v>
      </c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>
        <f>EM5+EM6-EM14</f>
        <v>0</v>
      </c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>
        <f>FA5+FA6-FA14</f>
        <v>0</v>
      </c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>
        <f>FO5+FO6-FO14</f>
        <v>0</v>
      </c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>
        <f>GC5+GC6-GC14</f>
        <v>0</v>
      </c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>
        <f>GQ5+GQ6-GQ14</f>
        <v>0</v>
      </c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>
        <f>HE5+HE6-HE14</f>
        <v>0</v>
      </c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>
        <f>HS5+HS6-HS14</f>
        <v>0</v>
      </c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43" customFormat="1" ht="1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8"/>
      <c r="AX30" s="176" t="s">
        <v>70</v>
      </c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43" customFormat="1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8"/>
      <c r="AX31" s="174" t="s">
        <v>71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5" t="s">
        <v>72</v>
      </c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50:240" ht="15" customHeight="1">
      <c r="AX32" s="174" t="s">
        <v>122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5" t="s">
        <v>72</v>
      </c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</row>
  </sheetData>
  <sheetProtection selectLockedCells="1" selectUnlockedCells="1"/>
  <mergeCells count="326">
    <mergeCell ref="GC32:GP32"/>
    <mergeCell ref="GQ32:HD32"/>
    <mergeCell ref="HE32:HR32"/>
    <mergeCell ref="HS32:IF32"/>
    <mergeCell ref="DY32:EL32"/>
    <mergeCell ref="EM32:EZ32"/>
    <mergeCell ref="FA32:FN32"/>
    <mergeCell ref="FO32:GB32"/>
    <mergeCell ref="DJ11:DX11"/>
    <mergeCell ref="CU11:DI11"/>
    <mergeCell ref="AX11:CT11"/>
    <mergeCell ref="AX32:CT32"/>
    <mergeCell ref="CU32:DI32"/>
    <mergeCell ref="DJ32:DX32"/>
    <mergeCell ref="AX12:CT12"/>
    <mergeCell ref="CU12:DI12"/>
    <mergeCell ref="DJ12:DX12"/>
    <mergeCell ref="AX13:CT13"/>
    <mergeCell ref="FO11:GB11"/>
    <mergeCell ref="FA11:FN11"/>
    <mergeCell ref="EM11:EZ11"/>
    <mergeCell ref="DY11:EL11"/>
    <mergeCell ref="AW1:EZ1"/>
    <mergeCell ref="AW2:CT4"/>
    <mergeCell ref="CU2:DI4"/>
    <mergeCell ref="DJ2:EZ2"/>
    <mergeCell ref="FA2:GQ2"/>
    <mergeCell ref="GD4:GQ4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AX6:CT6"/>
    <mergeCell ref="CU6:DI6"/>
    <mergeCell ref="DJ6:DX6"/>
    <mergeCell ref="DY6:EL6"/>
    <mergeCell ref="EM6:EZ6"/>
    <mergeCell ref="FA6:FN6"/>
    <mergeCell ref="FO6:GB6"/>
    <mergeCell ref="GC6:GP6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7:GB7"/>
    <mergeCell ref="GC7:GP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C8:GP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C9:GP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C10:GP10"/>
    <mergeCell ref="GQ10:HD10"/>
    <mergeCell ref="HE10:HR10"/>
    <mergeCell ref="HS10:IF10"/>
    <mergeCell ref="GC11:GP11"/>
    <mergeCell ref="GQ11:HD11"/>
    <mergeCell ref="HE11:HR11"/>
    <mergeCell ref="HS11:IF11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AX14:CT14"/>
    <mergeCell ref="CU14:DI14"/>
    <mergeCell ref="DJ14:DX14"/>
    <mergeCell ref="DY14:EL14"/>
    <mergeCell ref="EM14:EZ14"/>
    <mergeCell ref="FA14:FN14"/>
    <mergeCell ref="FO14:GB14"/>
    <mergeCell ref="GC14:GP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FO15:GB15"/>
    <mergeCell ref="GC15:GP15"/>
    <mergeCell ref="GQ15:HD15"/>
    <mergeCell ref="HE15:HR15"/>
    <mergeCell ref="HS15:IF15"/>
    <mergeCell ref="AX16:CT16"/>
    <mergeCell ref="CU16:DI16"/>
    <mergeCell ref="DJ16:DX16"/>
    <mergeCell ref="DY16:EL16"/>
    <mergeCell ref="EM16:EZ16"/>
    <mergeCell ref="FA16:FN16"/>
    <mergeCell ref="FO16:GB16"/>
    <mergeCell ref="GC16:GP16"/>
    <mergeCell ref="GQ16:HD16"/>
    <mergeCell ref="HE16:HR16"/>
    <mergeCell ref="HS16:IF16"/>
    <mergeCell ref="AX17:CT17"/>
    <mergeCell ref="CU17:DI17"/>
    <mergeCell ref="DJ17:DX17"/>
    <mergeCell ref="DY17:EL17"/>
    <mergeCell ref="EM17:EZ17"/>
    <mergeCell ref="FA17:FN17"/>
    <mergeCell ref="FO17:GB17"/>
    <mergeCell ref="GC17:GP17"/>
    <mergeCell ref="GQ17:HD17"/>
    <mergeCell ref="HE17:HR17"/>
    <mergeCell ref="HS17:IF17"/>
    <mergeCell ref="AX18:CT18"/>
    <mergeCell ref="CU18:DI18"/>
    <mergeCell ref="DJ18:DX18"/>
    <mergeCell ref="DY18:EL18"/>
    <mergeCell ref="EM18:EZ18"/>
    <mergeCell ref="FA18:FN18"/>
    <mergeCell ref="FO18:GB18"/>
    <mergeCell ref="GC18:GP18"/>
    <mergeCell ref="GQ18:HD18"/>
    <mergeCell ref="HE18:HR18"/>
    <mergeCell ref="HS18:IF18"/>
    <mergeCell ref="AX19:CT19"/>
    <mergeCell ref="CU19:DI19"/>
    <mergeCell ref="DJ19:DX19"/>
    <mergeCell ref="DY19:EL19"/>
    <mergeCell ref="EM19:EZ19"/>
    <mergeCell ref="FA19:FN19"/>
    <mergeCell ref="FO19:GB19"/>
    <mergeCell ref="GC19:GP19"/>
    <mergeCell ref="GQ19:HD19"/>
    <mergeCell ref="HE19:HR19"/>
    <mergeCell ref="HS19:IF19"/>
    <mergeCell ref="AX20:CT20"/>
    <mergeCell ref="CU20:DI20"/>
    <mergeCell ref="DJ20:DX20"/>
    <mergeCell ref="DY20:EL20"/>
    <mergeCell ref="EM20:EZ20"/>
    <mergeCell ref="FA20:FN20"/>
    <mergeCell ref="FO20:GB20"/>
    <mergeCell ref="GC20:GP20"/>
    <mergeCell ref="GQ20:HD20"/>
    <mergeCell ref="HE20:HR20"/>
    <mergeCell ref="HS20:IF20"/>
    <mergeCell ref="AX21:CT21"/>
    <mergeCell ref="CU21:DI21"/>
    <mergeCell ref="DJ21:DX21"/>
    <mergeCell ref="DY21:EL21"/>
    <mergeCell ref="EM21:EZ21"/>
    <mergeCell ref="FA21:FN21"/>
    <mergeCell ref="FO21:GB21"/>
    <mergeCell ref="GC21:GP21"/>
    <mergeCell ref="GQ21:HD21"/>
    <mergeCell ref="HE21:HR21"/>
    <mergeCell ref="HS21:IF21"/>
    <mergeCell ref="AX22:CT22"/>
    <mergeCell ref="CU22:DI22"/>
    <mergeCell ref="DJ22:DX22"/>
    <mergeCell ref="DY22:EL22"/>
    <mergeCell ref="EM22:EZ22"/>
    <mergeCell ref="FA22:FN22"/>
    <mergeCell ref="FO22:GB22"/>
    <mergeCell ref="GC22:GP22"/>
    <mergeCell ref="GQ22:HD22"/>
    <mergeCell ref="HE22:HR22"/>
    <mergeCell ref="HS22:IF22"/>
    <mergeCell ref="AX23:CT23"/>
    <mergeCell ref="CU23:DI23"/>
    <mergeCell ref="DJ23:DX23"/>
    <mergeCell ref="DY23:EL23"/>
    <mergeCell ref="EM23:EZ23"/>
    <mergeCell ref="FA23:FN23"/>
    <mergeCell ref="FO23:GB23"/>
    <mergeCell ref="GC23:GP23"/>
    <mergeCell ref="GQ23:HD23"/>
    <mergeCell ref="HE23:HR23"/>
    <mergeCell ref="HS23:IF23"/>
    <mergeCell ref="AX24:CT24"/>
    <mergeCell ref="CU24:DI24"/>
    <mergeCell ref="DJ24:DX24"/>
    <mergeCell ref="DY24:EL24"/>
    <mergeCell ref="EM24:EZ24"/>
    <mergeCell ref="FA24:FN24"/>
    <mergeCell ref="FO24:GB24"/>
    <mergeCell ref="GC24:GP24"/>
    <mergeCell ref="GQ24:HD24"/>
    <mergeCell ref="HE24:HR24"/>
    <mergeCell ref="HS24:IF24"/>
    <mergeCell ref="AX25:CT25"/>
    <mergeCell ref="CU25:DI25"/>
    <mergeCell ref="DJ25:DX25"/>
    <mergeCell ref="DY25:EL25"/>
    <mergeCell ref="EM25:EZ25"/>
    <mergeCell ref="FA25:FN25"/>
    <mergeCell ref="FO25:GB25"/>
    <mergeCell ref="GC25:GP25"/>
    <mergeCell ref="GQ25:HD25"/>
    <mergeCell ref="HE25:HR25"/>
    <mergeCell ref="HS25:IF25"/>
    <mergeCell ref="AX26:CT26"/>
    <mergeCell ref="CU26:DI26"/>
    <mergeCell ref="DJ26:DX26"/>
    <mergeCell ref="DY26:EL26"/>
    <mergeCell ref="EM26:EZ26"/>
    <mergeCell ref="FA26:FN26"/>
    <mergeCell ref="FO26:GB26"/>
    <mergeCell ref="GC26:GP26"/>
    <mergeCell ref="GQ26:HD26"/>
    <mergeCell ref="HE26:HR26"/>
    <mergeCell ref="HS26:IF26"/>
    <mergeCell ref="AX27:CT27"/>
    <mergeCell ref="CU27:DI27"/>
    <mergeCell ref="DJ27:DX27"/>
    <mergeCell ref="DY27:EL27"/>
    <mergeCell ref="EM27:EZ27"/>
    <mergeCell ref="FA27:FN27"/>
    <mergeCell ref="FO27:GB27"/>
    <mergeCell ref="GC27:GP27"/>
    <mergeCell ref="GQ27:HD27"/>
    <mergeCell ref="HE27:HR27"/>
    <mergeCell ref="HS27:IF27"/>
    <mergeCell ref="AX28:CT28"/>
    <mergeCell ref="CU28:DI28"/>
    <mergeCell ref="DJ28:DX28"/>
    <mergeCell ref="DY28:EL28"/>
    <mergeCell ref="EM28:EZ28"/>
    <mergeCell ref="FA28:FN28"/>
    <mergeCell ref="FO28:GB28"/>
    <mergeCell ref="GC28:GP28"/>
    <mergeCell ref="GQ28:HD28"/>
    <mergeCell ref="HE28:HR28"/>
    <mergeCell ref="HS28:IF28"/>
    <mergeCell ref="AX29:CT29"/>
    <mergeCell ref="CU29:DI29"/>
    <mergeCell ref="DJ29:DX29"/>
    <mergeCell ref="DY29:EL29"/>
    <mergeCell ref="EM29:EZ29"/>
    <mergeCell ref="FA29:FN29"/>
    <mergeCell ref="FO29:GB29"/>
    <mergeCell ref="GC29:GP29"/>
    <mergeCell ref="GQ29:HD29"/>
    <mergeCell ref="HE29:HR29"/>
    <mergeCell ref="HS29:IF29"/>
    <mergeCell ref="AX30:CT30"/>
    <mergeCell ref="CU30:DI30"/>
    <mergeCell ref="DJ30:DX30"/>
    <mergeCell ref="DY30:EL30"/>
    <mergeCell ref="EM30:EZ30"/>
    <mergeCell ref="FA30:FN30"/>
    <mergeCell ref="FO30:GB30"/>
    <mergeCell ref="GC30:GP30"/>
    <mergeCell ref="GQ30:HD30"/>
    <mergeCell ref="HE30:HR30"/>
    <mergeCell ref="HS30:IF30"/>
    <mergeCell ref="AX31:CT31"/>
    <mergeCell ref="CU31:DI31"/>
    <mergeCell ref="DJ31:DX31"/>
    <mergeCell ref="DY31:EL31"/>
    <mergeCell ref="EM31:EZ31"/>
    <mergeCell ref="FA31:FN31"/>
    <mergeCell ref="FO31:GB31"/>
    <mergeCell ref="GC31:GP31"/>
    <mergeCell ref="GQ31:HD31"/>
    <mergeCell ref="HE31:HR31"/>
    <mergeCell ref="HS31:IF31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V55"/>
  <sheetViews>
    <sheetView zoomScaleSheetLayoutView="100" zoomScalePageLayoutView="0" workbookViewId="0" topLeftCell="AW16">
      <selection activeCell="DY40" activeCellId="1" sqref="DY35:EL35 DY40:EL40"/>
    </sheetView>
  </sheetViews>
  <sheetFormatPr defaultColWidth="0.875" defaultRowHeight="12.75"/>
  <cols>
    <col min="1" max="48" width="0" style="25" hidden="1" customWidth="1"/>
    <col min="49" max="111" width="0.875" style="25" customWidth="1"/>
    <col min="112" max="112" width="0.37109375" style="25" customWidth="1"/>
    <col min="113" max="113" width="4.75390625" style="25" hidden="1" customWidth="1"/>
    <col min="114" max="127" width="0.875" style="25" customWidth="1"/>
    <col min="128" max="128" width="2.125" style="25" customWidth="1"/>
    <col min="129" max="141" width="0.875" style="25" customWidth="1"/>
    <col min="142" max="142" width="4.75390625" style="25" customWidth="1"/>
    <col min="143" max="169" width="0.875" style="25" customWidth="1"/>
    <col min="170" max="170" width="4.75390625" style="25" customWidth="1"/>
    <col min="171" max="171" width="0.12890625" style="25" customWidth="1"/>
    <col min="172" max="183" width="0.875" style="25" customWidth="1"/>
    <col min="184" max="184" width="3.875" style="25" customWidth="1"/>
    <col min="185" max="185" width="0" style="25" hidden="1" customWidth="1"/>
    <col min="186" max="198" width="0.875" style="25" customWidth="1"/>
    <col min="199" max="199" width="0.12890625" style="25" customWidth="1"/>
    <col min="200" max="211" width="0.875" style="25" customWidth="1"/>
    <col min="212" max="212" width="4.125" style="25" customWidth="1"/>
    <col min="213" max="214" width="0" style="25" hidden="1" customWidth="1"/>
    <col min="215" max="224" width="0.875" style="25" customWidth="1"/>
    <col min="225" max="225" width="5.125" style="25" customWidth="1"/>
    <col min="226" max="226" width="0" style="25" hidden="1" customWidth="1"/>
    <col min="227" max="227" width="0.12890625" style="25" customWidth="1"/>
    <col min="228" max="228" width="0" style="25" hidden="1" customWidth="1"/>
    <col min="229" max="236" width="0.875" style="25" customWidth="1"/>
    <col min="237" max="237" width="3.25390625" style="25" customWidth="1"/>
    <col min="238" max="238" width="0.875" style="25" customWidth="1"/>
    <col min="239" max="239" width="1.875" style="25" customWidth="1"/>
    <col min="240" max="240" width="0.2421875" style="25" customWidth="1"/>
    <col min="241" max="16384" width="0.875" style="25" customWidth="1"/>
  </cols>
  <sheetData>
    <row r="1" spans="49:178" s="26" customFormat="1" ht="12.75" customHeight="1">
      <c r="AW1" s="232" t="s">
        <v>111</v>
      </c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</row>
    <row r="2" spans="1:256" s="29" customFormat="1" ht="27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16" t="s">
        <v>23</v>
      </c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 t="s">
        <v>28</v>
      </c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4" t="s">
        <v>73</v>
      </c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 t="s">
        <v>30</v>
      </c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 t="s">
        <v>31</v>
      </c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77"/>
      <c r="IG2" s="79"/>
      <c r="IH2" s="79"/>
      <c r="II2" s="79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33" customFormat="1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1" t="s">
        <v>32</v>
      </c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 t="s">
        <v>33</v>
      </c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 t="s">
        <v>32</v>
      </c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 t="s">
        <v>33</v>
      </c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 t="s">
        <v>32</v>
      </c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29" t="s">
        <v>33</v>
      </c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0"/>
      <c r="IA3" s="230"/>
      <c r="IB3" s="230"/>
      <c r="IC3" s="230"/>
      <c r="ID3" s="230"/>
      <c r="IE3" s="231"/>
      <c r="IG3" s="78"/>
      <c r="IH3" s="78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3" customFormat="1" ht="121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 t="s">
        <v>34</v>
      </c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 t="s">
        <v>35</v>
      </c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 t="s">
        <v>34</v>
      </c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 t="s">
        <v>35</v>
      </c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 t="s">
        <v>34</v>
      </c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 t="s">
        <v>35</v>
      </c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36" customFormat="1" ht="31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35"/>
      <c r="AX5" s="181" t="s">
        <v>112</v>
      </c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3">
        <f>DY5+EM5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177">
        <v>0</v>
      </c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>
        <f>FO5+GC5</f>
        <v>0</v>
      </c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>
        <v>0</v>
      </c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9" customFormat="1" ht="2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8"/>
      <c r="AX6" s="192" t="s">
        <v>37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4">
        <f>DY6+EM6</f>
        <v>3914600</v>
      </c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86">
        <f>SUM(DY8:EL10)</f>
        <v>3914600</v>
      </c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>
        <f>SUM(EM8:EZ10)</f>
        <v>0</v>
      </c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>
        <f>FO6+GC6</f>
        <v>0</v>
      </c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>
        <f>SUM(FO8:GB10)</f>
        <v>0</v>
      </c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>
        <f>SUM(GC8:GP10)</f>
        <v>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>
        <f aca="true" t="shared" si="0" ref="GQ6:GQ11">HE6+HS6</f>
        <v>0</v>
      </c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>
        <f>SUM(HE8:HR10)</f>
        <v>0</v>
      </c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>
        <f>SUM(HS8:IF10)</f>
        <v>0</v>
      </c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42" customFormat="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176" t="s">
        <v>38</v>
      </c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3" customFormat="1" ht="31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174" t="s">
        <v>113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5" t="s">
        <v>39</v>
      </c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210">
        <f>DY8+EM8</f>
        <v>3179500</v>
      </c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173">
        <f>DY13</f>
        <v>3179500</v>
      </c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2">
        <f>FO8+GC8</f>
        <v>0</v>
      </c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2">
        <f t="shared" si="0"/>
        <v>0</v>
      </c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3" customFormat="1" ht="30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8"/>
      <c r="AX9" s="207" t="s">
        <v>114</v>
      </c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9"/>
      <c r="CU9" s="175" t="s">
        <v>39</v>
      </c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210">
        <f>DY9+EM9</f>
        <v>735100</v>
      </c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173">
        <f>DY27</f>
        <v>735100</v>
      </c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2">
        <f>FO9+GC9</f>
        <v>0</v>
      </c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2">
        <f t="shared" si="0"/>
        <v>0</v>
      </c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49:240" s="37" customFormat="1" ht="64.5" customHeight="1">
      <c r="AW10" s="38"/>
      <c r="AX10" s="174" t="s">
        <v>115</v>
      </c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5" t="s">
        <v>39</v>
      </c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83">
        <f>DY10+EM10</f>
        <v>0</v>
      </c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>
        <f>FO10+GC10</f>
        <v>0</v>
      </c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2">
        <f t="shared" si="0"/>
        <v>0</v>
      </c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</row>
    <row r="11" spans="1:256" s="39" customFormat="1" ht="24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35"/>
      <c r="AX11" s="192" t="s">
        <v>42</v>
      </c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4">
        <f>DY11+EM11</f>
        <v>3914600</v>
      </c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86">
        <f>DY13+DY27+DY41</f>
        <v>3914600</v>
      </c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>
        <f>EM13+EM27+EM41</f>
        <v>0</v>
      </c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>
        <f>FO11+GC11</f>
        <v>0</v>
      </c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>
        <f>FO13+FO27+FO41</f>
        <v>0</v>
      </c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>
        <f>GC13+GC27+GC41</f>
        <v>0</v>
      </c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>
        <f t="shared" si="0"/>
        <v>0</v>
      </c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>
        <f>HE13+HE27+HE41</f>
        <v>0</v>
      </c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>
        <v>0</v>
      </c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1"/>
      <c r="AX12" s="176" t="s">
        <v>38</v>
      </c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45" customFormat="1" ht="33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35"/>
      <c r="AX13" s="223" t="s">
        <v>116</v>
      </c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>
        <f>DY13+EM13</f>
        <v>3179500</v>
      </c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2">
        <f>DY14+DY15+DY16+DY17+DY18+DY19+DY20+DY21+DY22+DY23+DY24+DY25+DY26</f>
        <v>3179500</v>
      </c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>
        <f>EM14+EM15+EM16+EM17+EM18+EM19+EM20+EM21+EM22+EM23+EM24+EM25+EM26</f>
        <v>0</v>
      </c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>
        <f>FO13+GC13</f>
        <v>0</v>
      </c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>
        <f>FO14+FO15+FO16+FO17+FO18+FO19+FO20+FO21+FO22+FO23+FO24+FO25+FO26</f>
        <v>0</v>
      </c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>
        <v>0</v>
      </c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>
        <f>HE13+HS13</f>
        <v>0</v>
      </c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>
        <f>HE14+HE15+HE16+HE17+HE18+HE19+HE20+HE21+HE22+HE23+HE24+HE25+HE26</f>
        <v>0</v>
      </c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>
        <v>0</v>
      </c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3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8"/>
      <c r="AX14" s="174" t="s">
        <v>43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5" t="s">
        <v>44</v>
      </c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83">
        <f>DY14+EM14</f>
        <v>212750</v>
      </c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73">
        <v>212750</v>
      </c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2">
        <f aca="true" t="shared" si="1" ref="FA14:FA41">FO14+GC14</f>
        <v>0</v>
      </c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2">
        <f aca="true" t="shared" si="2" ref="GQ14:GQ40">HE14+HS14</f>
        <v>0</v>
      </c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43" customFormat="1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8"/>
      <c r="AX15" s="174" t="s">
        <v>45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5" t="s">
        <v>46</v>
      </c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83">
        <f aca="true" t="shared" si="3" ref="DJ15:DJ41">DY15+EM15</f>
        <v>0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2">
        <f t="shared" si="1"/>
        <v>0</v>
      </c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2">
        <f t="shared" si="2"/>
        <v>0</v>
      </c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43" customFormat="1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174" t="s">
        <v>47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 t="s">
        <v>48</v>
      </c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83">
        <f t="shared" si="3"/>
        <v>64250</v>
      </c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73">
        <v>64250</v>
      </c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2">
        <f t="shared" si="1"/>
        <v>0</v>
      </c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2">
        <f t="shared" si="2"/>
        <v>0</v>
      </c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43" customFormat="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8"/>
      <c r="AX17" s="174" t="s">
        <v>49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5" t="s">
        <v>50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83">
        <f t="shared" si="3"/>
        <v>32600</v>
      </c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73">
        <v>32600</v>
      </c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2">
        <f t="shared" si="1"/>
        <v>0</v>
      </c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2">
        <f t="shared" si="2"/>
        <v>0</v>
      </c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43" customFormat="1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174" t="s">
        <v>51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 t="s">
        <v>52</v>
      </c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83">
        <f t="shared" si="3"/>
        <v>9600</v>
      </c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73">
        <v>9600</v>
      </c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2">
        <f t="shared" si="1"/>
        <v>0</v>
      </c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2">
        <f t="shared" si="2"/>
        <v>0</v>
      </c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43" customFormat="1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174" t="s">
        <v>53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5" t="s">
        <v>54</v>
      </c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83">
        <f t="shared" si="3"/>
        <v>2432600</v>
      </c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73">
        <v>2432600</v>
      </c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2">
        <f t="shared" si="1"/>
        <v>0</v>
      </c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2">
        <f t="shared" si="2"/>
        <v>0</v>
      </c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43" customFormat="1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74" t="s">
        <v>55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5" t="s">
        <v>56</v>
      </c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83">
        <f t="shared" si="3"/>
        <v>0</v>
      </c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2">
        <f t="shared" si="1"/>
        <v>0</v>
      </c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2">
        <f t="shared" si="2"/>
        <v>0</v>
      </c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43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8"/>
      <c r="AX21" s="174" t="s">
        <v>57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5" t="s">
        <v>58</v>
      </c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83">
        <f t="shared" si="3"/>
        <v>265900</v>
      </c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73">
        <v>265900</v>
      </c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2">
        <f t="shared" si="1"/>
        <v>0</v>
      </c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2">
        <f t="shared" si="2"/>
        <v>0</v>
      </c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43" customFormat="1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74" t="s">
        <v>59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5" t="s">
        <v>60</v>
      </c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83">
        <f t="shared" si="3"/>
        <v>70300</v>
      </c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73">
        <v>70300</v>
      </c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2">
        <f t="shared" si="1"/>
        <v>0</v>
      </c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2">
        <f t="shared" si="2"/>
        <v>0</v>
      </c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43" customFormat="1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174" t="s">
        <v>61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5" t="s">
        <v>62</v>
      </c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83">
        <f t="shared" si="3"/>
        <v>0</v>
      </c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2">
        <f t="shared" si="1"/>
        <v>0</v>
      </c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2">
        <f t="shared" si="2"/>
        <v>0</v>
      </c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43" customFormat="1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74" t="s">
        <v>63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5" t="s">
        <v>64</v>
      </c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83">
        <f t="shared" si="3"/>
        <v>0</v>
      </c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2">
        <f t="shared" si="1"/>
        <v>0</v>
      </c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2">
        <f t="shared" si="2"/>
        <v>0</v>
      </c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43" customFormat="1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174" t="s">
        <v>65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5" t="s">
        <v>66</v>
      </c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83">
        <f t="shared" si="3"/>
        <v>0</v>
      </c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2">
        <f t="shared" si="1"/>
        <v>0</v>
      </c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2">
        <f t="shared" si="2"/>
        <v>0</v>
      </c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43" customFormat="1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8"/>
      <c r="AX26" s="174" t="s">
        <v>67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5" t="s">
        <v>68</v>
      </c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83">
        <f t="shared" si="3"/>
        <v>91500</v>
      </c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73">
        <v>91500</v>
      </c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2">
        <f t="shared" si="1"/>
        <v>0</v>
      </c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2">
        <f t="shared" si="2"/>
        <v>0</v>
      </c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46" customFormat="1" ht="47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8"/>
      <c r="AX27" s="217" t="s">
        <v>117</v>
      </c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19">
        <f t="shared" si="3"/>
        <v>735100</v>
      </c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8">
        <f>DY28+DY29+DY30+DY31+DY32+DY33+DY34+DY35+DY36+DY37+DY38+DY39+DY40</f>
        <v>735100</v>
      </c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>
        <f>SUM(EM28:EZ40)</f>
        <v>0</v>
      </c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9">
        <f t="shared" si="1"/>
        <v>0</v>
      </c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8">
        <f>SUM(FO28:GB40)</f>
        <v>0</v>
      </c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>
        <f>SUM(GC28:GP40)</f>
        <v>0</v>
      </c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9">
        <f t="shared" si="2"/>
        <v>0</v>
      </c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8">
        <f>SUM(HE28:HR40)</f>
        <v>0</v>
      </c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>
        <f>SUM(HS28:IF40)</f>
        <v>0</v>
      </c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43" customFormat="1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174" t="s">
        <v>43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5" t="s">
        <v>44</v>
      </c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83">
        <f t="shared" si="3"/>
        <v>200920</v>
      </c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73">
        <v>200920</v>
      </c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2">
        <f t="shared" si="1"/>
        <v>0</v>
      </c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2">
        <f t="shared" si="2"/>
        <v>0</v>
      </c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43" customFormat="1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8"/>
      <c r="AX29" s="174" t="s">
        <v>45</v>
      </c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5" t="s">
        <v>46</v>
      </c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83">
        <f t="shared" si="3"/>
        <v>267500</v>
      </c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73">
        <v>267500</v>
      </c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2">
        <f t="shared" si="1"/>
        <v>0</v>
      </c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2">
        <f t="shared" si="2"/>
        <v>0</v>
      </c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43" customFormat="1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8"/>
      <c r="AX30" s="174" t="s">
        <v>47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5" t="s">
        <v>48</v>
      </c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83">
        <f t="shared" si="3"/>
        <v>60680</v>
      </c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73">
        <v>60680</v>
      </c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2">
        <f t="shared" si="1"/>
        <v>0</v>
      </c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2">
        <f t="shared" si="2"/>
        <v>0</v>
      </c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43" customFormat="1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8"/>
      <c r="AX31" s="174" t="s">
        <v>49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5" t="s">
        <v>50</v>
      </c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83">
        <f t="shared" si="3"/>
        <v>0</v>
      </c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2">
        <f t="shared" si="1"/>
        <v>0</v>
      </c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2">
        <f t="shared" si="2"/>
        <v>0</v>
      </c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43" customFormat="1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8"/>
      <c r="AX32" s="174" t="s">
        <v>51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5" t="s">
        <v>52</v>
      </c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83">
        <f t="shared" si="3"/>
        <v>0</v>
      </c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2">
        <f t="shared" si="1"/>
        <v>0</v>
      </c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2">
        <f t="shared" si="2"/>
        <v>0</v>
      </c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43" customFormat="1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8"/>
      <c r="AX33" s="174" t="s">
        <v>53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5" t="s">
        <v>54</v>
      </c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83">
        <f t="shared" si="3"/>
        <v>0</v>
      </c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2">
        <f t="shared" si="1"/>
        <v>0</v>
      </c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2">
        <f t="shared" si="2"/>
        <v>0</v>
      </c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43" customFormat="1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8"/>
      <c r="AX34" s="174" t="s">
        <v>55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5" t="s">
        <v>56</v>
      </c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83">
        <f t="shared" si="3"/>
        <v>0</v>
      </c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2">
        <f t="shared" si="1"/>
        <v>0</v>
      </c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2">
        <f t="shared" si="2"/>
        <v>0</v>
      </c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43" customFormat="1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8"/>
      <c r="AX35" s="174" t="s">
        <v>57</v>
      </c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5" t="s">
        <v>58</v>
      </c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83">
        <f t="shared" si="3"/>
        <v>59000</v>
      </c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73">
        <f>20000+39000</f>
        <v>59000</v>
      </c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2">
        <f t="shared" si="1"/>
        <v>0</v>
      </c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2">
        <f t="shared" si="2"/>
        <v>0</v>
      </c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43" customFormat="1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8"/>
      <c r="AX36" s="174" t="s">
        <v>59</v>
      </c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5" t="s">
        <v>60</v>
      </c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83">
        <f t="shared" si="3"/>
        <v>25000</v>
      </c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73">
        <v>25000</v>
      </c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2">
        <f t="shared" si="1"/>
        <v>0</v>
      </c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2">
        <f t="shared" si="2"/>
        <v>0</v>
      </c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43" customFormat="1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8"/>
      <c r="AX37" s="174" t="s">
        <v>61</v>
      </c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5" t="s">
        <v>62</v>
      </c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83">
        <f t="shared" si="3"/>
        <v>0</v>
      </c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2">
        <f t="shared" si="1"/>
        <v>0</v>
      </c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2">
        <f t="shared" si="2"/>
        <v>0</v>
      </c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43" customFormat="1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8"/>
      <c r="AX38" s="174" t="s">
        <v>63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5" t="s">
        <v>64</v>
      </c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83">
        <f t="shared" si="3"/>
        <v>55000</v>
      </c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73">
        <v>55000</v>
      </c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2">
        <f t="shared" si="1"/>
        <v>0</v>
      </c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2">
        <f t="shared" si="2"/>
        <v>0</v>
      </c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43" customFormat="1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8"/>
      <c r="AX39" s="174" t="s">
        <v>65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5" t="s">
        <v>66</v>
      </c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83">
        <f t="shared" si="3"/>
        <v>0</v>
      </c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2">
        <f t="shared" si="1"/>
        <v>0</v>
      </c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2">
        <f t="shared" si="2"/>
        <v>0</v>
      </c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43" customFormat="1" ht="30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226" t="s">
        <v>67</v>
      </c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8"/>
      <c r="CU40" s="175" t="s">
        <v>68</v>
      </c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83">
        <f t="shared" si="3"/>
        <v>67000</v>
      </c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73">
        <v>67000</v>
      </c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2">
        <f t="shared" si="1"/>
        <v>0</v>
      </c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2">
        <f t="shared" si="2"/>
        <v>0</v>
      </c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36" customFormat="1" ht="71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8"/>
      <c r="AX41" s="217" t="s">
        <v>118</v>
      </c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77">
        <f t="shared" si="3"/>
        <v>0</v>
      </c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>
        <f>DY42+DY43+DY44+DY45+DY46+DY47+DY48+DY49+DY50+DY51+DY52+DY53+DY54</f>
        <v>0</v>
      </c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>
        <f>EM42+EM43+EM44+EM45+EM46+EM47+EM48+EM49+EM50+EM51+EM52+EM53+EM54</f>
        <v>0</v>
      </c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>
        <f t="shared" si="1"/>
        <v>0</v>
      </c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>
        <v>0</v>
      </c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>
        <v>0</v>
      </c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>
        <f>HE41+HS41</f>
        <v>0</v>
      </c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>
        <f>HE42+HE43+HE44+HE45+HE46+HE47+HE48+HE49+HE50+HE51+HE52+HE53+HE54</f>
        <v>0</v>
      </c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>
        <v>0</v>
      </c>
      <c r="HT41" s="177"/>
      <c r="HU41" s="177"/>
      <c r="HV41" s="177"/>
      <c r="HW41" s="177"/>
      <c r="HX41" s="177"/>
      <c r="HY41" s="177"/>
      <c r="HZ41" s="177"/>
      <c r="IA41" s="177"/>
      <c r="IB41" s="177"/>
      <c r="IC41" s="177"/>
      <c r="ID41" s="177"/>
      <c r="IE41" s="177"/>
      <c r="IF41" s="17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36" customFormat="1" ht="14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174" t="s">
        <v>43</v>
      </c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5" t="s">
        <v>44</v>
      </c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83">
        <f aca="true" t="shared" si="4" ref="DJ42:DJ54">DY42+EM42</f>
        <v>0</v>
      </c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73">
        <v>0</v>
      </c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2">
        <f aca="true" t="shared" si="5" ref="FA42:FA54">FO42+GC42</f>
        <v>0</v>
      </c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3">
        <v>0</v>
      </c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2">
        <f aca="true" t="shared" si="6" ref="GQ42:GQ54">HE42+HS42</f>
        <v>0</v>
      </c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3">
        <v>0</v>
      </c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36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8"/>
      <c r="AX43" s="174" t="s">
        <v>45</v>
      </c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5" t="s">
        <v>46</v>
      </c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83">
        <f t="shared" si="4"/>
        <v>0</v>
      </c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73">
        <v>0</v>
      </c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2">
        <f t="shared" si="5"/>
        <v>0</v>
      </c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3">
        <v>0</v>
      </c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2">
        <f t="shared" si="6"/>
        <v>0</v>
      </c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3">
        <v>0</v>
      </c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s="36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8"/>
      <c r="AX44" s="174" t="s">
        <v>47</v>
      </c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5" t="s">
        <v>48</v>
      </c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83">
        <f t="shared" si="4"/>
        <v>0</v>
      </c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73">
        <v>0</v>
      </c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2">
        <f t="shared" si="5"/>
        <v>0</v>
      </c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3">
        <v>0</v>
      </c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2">
        <f t="shared" si="6"/>
        <v>0</v>
      </c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3">
        <v>0</v>
      </c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s="36" customFormat="1" ht="18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8"/>
      <c r="AX45" s="174" t="s">
        <v>49</v>
      </c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5" t="s">
        <v>50</v>
      </c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83">
        <f t="shared" si="4"/>
        <v>0</v>
      </c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73">
        <v>0</v>
      </c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2">
        <f t="shared" si="5"/>
        <v>0</v>
      </c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3">
        <v>0</v>
      </c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2">
        <f t="shared" si="6"/>
        <v>0</v>
      </c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3">
        <v>0</v>
      </c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43" customFormat="1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8"/>
      <c r="AX46" s="174" t="s">
        <v>51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5" t="s">
        <v>52</v>
      </c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83">
        <f t="shared" si="4"/>
        <v>0</v>
      </c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73">
        <v>0</v>
      </c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2">
        <f t="shared" si="5"/>
        <v>0</v>
      </c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3">
        <v>0</v>
      </c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2">
        <f t="shared" si="6"/>
        <v>0</v>
      </c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3">
        <v>0</v>
      </c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43" customFormat="1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8"/>
      <c r="AX47" s="174" t="s">
        <v>53</v>
      </c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5" t="s">
        <v>54</v>
      </c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83">
        <f t="shared" si="4"/>
        <v>0</v>
      </c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73">
        <v>0</v>
      </c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2">
        <f t="shared" si="5"/>
        <v>0</v>
      </c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3">
        <v>0</v>
      </c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2">
        <f t="shared" si="6"/>
        <v>0</v>
      </c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3">
        <v>0</v>
      </c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49:240" ht="15">
      <c r="AW48" s="38"/>
      <c r="AX48" s="174" t="s">
        <v>55</v>
      </c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5" t="s">
        <v>56</v>
      </c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83">
        <f t="shared" si="4"/>
        <v>0</v>
      </c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73">
        <v>0</v>
      </c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2">
        <f t="shared" si="5"/>
        <v>0</v>
      </c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3">
        <v>0</v>
      </c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2">
        <f t="shared" si="6"/>
        <v>0</v>
      </c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3">
        <v>0</v>
      </c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</row>
    <row r="49" spans="49:240" ht="15">
      <c r="AW49" s="38"/>
      <c r="AX49" s="174" t="s">
        <v>57</v>
      </c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5" t="s">
        <v>58</v>
      </c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83">
        <f t="shared" si="4"/>
        <v>0</v>
      </c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73">
        <v>0</v>
      </c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2">
        <f t="shared" si="5"/>
        <v>0</v>
      </c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3">
        <v>0</v>
      </c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2">
        <f t="shared" si="6"/>
        <v>0</v>
      </c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3">
        <v>0</v>
      </c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</row>
    <row r="50" spans="49:240" ht="15">
      <c r="AW50" s="38"/>
      <c r="AX50" s="174" t="s">
        <v>59</v>
      </c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5" t="s">
        <v>60</v>
      </c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83">
        <f t="shared" si="4"/>
        <v>0</v>
      </c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73">
        <v>0</v>
      </c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2">
        <f t="shared" si="5"/>
        <v>0</v>
      </c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3">
        <v>0</v>
      </c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2">
        <f t="shared" si="6"/>
        <v>0</v>
      </c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3">
        <v>0</v>
      </c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</row>
    <row r="51" spans="49:240" ht="15">
      <c r="AW51" s="38"/>
      <c r="AX51" s="174" t="s">
        <v>61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5" t="s">
        <v>62</v>
      </c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83">
        <f t="shared" si="4"/>
        <v>0</v>
      </c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73">
        <v>0</v>
      </c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2">
        <f t="shared" si="5"/>
        <v>0</v>
      </c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3">
        <v>0</v>
      </c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2">
        <f t="shared" si="6"/>
        <v>0</v>
      </c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3">
        <v>0</v>
      </c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</row>
    <row r="52" spans="49:240" ht="15">
      <c r="AW52" s="38"/>
      <c r="AX52" s="174" t="s">
        <v>63</v>
      </c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5" t="s">
        <v>64</v>
      </c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83">
        <f t="shared" si="4"/>
        <v>0</v>
      </c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73">
        <v>0</v>
      </c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2">
        <f t="shared" si="5"/>
        <v>0</v>
      </c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3">
        <v>0</v>
      </c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2">
        <f t="shared" si="6"/>
        <v>0</v>
      </c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3">
        <v>0</v>
      </c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</row>
    <row r="53" spans="49:240" ht="15">
      <c r="AW53" s="38"/>
      <c r="AX53" s="174" t="s">
        <v>65</v>
      </c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5" t="s">
        <v>66</v>
      </c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83">
        <f t="shared" si="4"/>
        <v>0</v>
      </c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73">
        <v>0</v>
      </c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2">
        <f t="shared" si="5"/>
        <v>0</v>
      </c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3">
        <v>0</v>
      </c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2">
        <f t="shared" si="6"/>
        <v>0</v>
      </c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3">
        <v>0</v>
      </c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</row>
    <row r="54" spans="49:240" ht="15">
      <c r="AW54" s="226" t="s">
        <v>67</v>
      </c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8"/>
      <c r="CU54" s="175" t="s">
        <v>68</v>
      </c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83">
        <f t="shared" si="4"/>
        <v>0</v>
      </c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73">
        <v>0</v>
      </c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2">
        <f t="shared" si="5"/>
        <v>0</v>
      </c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3">
        <v>0</v>
      </c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2">
        <f t="shared" si="6"/>
        <v>0</v>
      </c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3">
        <v>0</v>
      </c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</row>
    <row r="55" spans="49:240" ht="15">
      <c r="AW55" s="233" t="s">
        <v>69</v>
      </c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83">
        <f>DY55+EM55</f>
        <v>0</v>
      </c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73">
        <v>0</v>
      </c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2">
        <f>FO55+GC55</f>
        <v>0</v>
      </c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3">
        <v>0</v>
      </c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2">
        <f>HE55+HS55</f>
        <v>0</v>
      </c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3">
        <v>0</v>
      </c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</row>
  </sheetData>
  <sheetProtection selectLockedCells="1" selectUnlockedCells="1"/>
  <mergeCells count="579">
    <mergeCell ref="AW1:FV1"/>
    <mergeCell ref="HE54:HR54"/>
    <mergeCell ref="HS54:IF54"/>
    <mergeCell ref="AW55:CT55"/>
    <mergeCell ref="CU55:DI55"/>
    <mergeCell ref="DJ55:DX55"/>
    <mergeCell ref="DY55:EL55"/>
    <mergeCell ref="EM55:EZ55"/>
    <mergeCell ref="FA55:FN55"/>
    <mergeCell ref="FO55:GB55"/>
    <mergeCell ref="GC55:GP55"/>
    <mergeCell ref="HE53:HR53"/>
    <mergeCell ref="HS53:IF53"/>
    <mergeCell ref="CU54:DI54"/>
    <mergeCell ref="DJ54:DX54"/>
    <mergeCell ref="DY54:EL54"/>
    <mergeCell ref="EM54:EZ54"/>
    <mergeCell ref="FA54:FN54"/>
    <mergeCell ref="FO54:GB54"/>
    <mergeCell ref="GC54:GP54"/>
    <mergeCell ref="GQ54:HD54"/>
    <mergeCell ref="FA53:FN53"/>
    <mergeCell ref="FO53:GB53"/>
    <mergeCell ref="GC53:GP53"/>
    <mergeCell ref="GQ53:HD53"/>
    <mergeCell ref="CU53:DI53"/>
    <mergeCell ref="DJ53:DX53"/>
    <mergeCell ref="DY53:EL53"/>
    <mergeCell ref="EM53:EZ53"/>
    <mergeCell ref="DY52:EL52"/>
    <mergeCell ref="EM52:EZ52"/>
    <mergeCell ref="HE50:HR50"/>
    <mergeCell ref="HS50:IF50"/>
    <mergeCell ref="CU51:DI51"/>
    <mergeCell ref="DJ51:DX51"/>
    <mergeCell ref="DY51:EL51"/>
    <mergeCell ref="EM51:EZ51"/>
    <mergeCell ref="FA51:FN51"/>
    <mergeCell ref="FO51:GB51"/>
    <mergeCell ref="GC51:GP51"/>
    <mergeCell ref="GQ51:HD5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CU45:DI45"/>
    <mergeCell ref="DJ45:DX45"/>
    <mergeCell ref="DY45:EL45"/>
    <mergeCell ref="EM45:EZ45"/>
    <mergeCell ref="FA45:FN45"/>
    <mergeCell ref="GQ42:HD42"/>
    <mergeCell ref="GQ43:HD43"/>
    <mergeCell ref="HE43:HR43"/>
    <mergeCell ref="AX42:CT42"/>
    <mergeCell ref="AX43:CT43"/>
    <mergeCell ref="FA42:FN42"/>
    <mergeCell ref="FO42:GB42"/>
    <mergeCell ref="AX44:CT44"/>
    <mergeCell ref="AX45:CT45"/>
    <mergeCell ref="CU42:DI42"/>
    <mergeCell ref="DJ42:DX42"/>
    <mergeCell ref="AW40:CT40"/>
    <mergeCell ref="AX48:CT48"/>
    <mergeCell ref="AX46:CT46"/>
    <mergeCell ref="CU46:DI46"/>
    <mergeCell ref="DJ46:DX46"/>
    <mergeCell ref="AX47:CT47"/>
    <mergeCell ref="CU47:DI47"/>
    <mergeCell ref="DJ47:DX47"/>
    <mergeCell ref="AX49:CT49"/>
    <mergeCell ref="AX50:CT50"/>
    <mergeCell ref="AX51:CT51"/>
    <mergeCell ref="AX52:CT52"/>
    <mergeCell ref="CU52:DI52"/>
    <mergeCell ref="DJ52:DX52"/>
    <mergeCell ref="CU50:DI50"/>
    <mergeCell ref="DJ50:DX50"/>
    <mergeCell ref="AX53:CT53"/>
    <mergeCell ref="AW54:CT54"/>
    <mergeCell ref="DY42:EL42"/>
    <mergeCell ref="EM42:EZ42"/>
    <mergeCell ref="CU44:DI44"/>
    <mergeCell ref="DJ44:DX44"/>
    <mergeCell ref="DY44:EL44"/>
    <mergeCell ref="EM44:EZ44"/>
    <mergeCell ref="CU48:DI48"/>
    <mergeCell ref="DJ48:DX48"/>
    <mergeCell ref="HS42:IF42"/>
    <mergeCell ref="CU43:DI43"/>
    <mergeCell ref="DJ43:DX43"/>
    <mergeCell ref="DY43:EL43"/>
    <mergeCell ref="EM43:EZ43"/>
    <mergeCell ref="FA43:FN43"/>
    <mergeCell ref="FO43:GB43"/>
    <mergeCell ref="HS43:IF43"/>
    <mergeCell ref="HE42:HR42"/>
    <mergeCell ref="GC43:GP43"/>
    <mergeCell ref="FA44:FN44"/>
    <mergeCell ref="FO44:GB44"/>
    <mergeCell ref="GC44:GP44"/>
    <mergeCell ref="GQ44:HD44"/>
    <mergeCell ref="HE44:HR44"/>
    <mergeCell ref="HS44:IF44"/>
    <mergeCell ref="HE45:HR45"/>
    <mergeCell ref="HS45:IF45"/>
    <mergeCell ref="DY48:EL48"/>
    <mergeCell ref="EM48:EZ48"/>
    <mergeCell ref="FA48:FN48"/>
    <mergeCell ref="FO48:GB48"/>
    <mergeCell ref="GC48:GP48"/>
    <mergeCell ref="GQ46:HD46"/>
    <mergeCell ref="HE46:HR46"/>
    <mergeCell ref="HS46:IF46"/>
    <mergeCell ref="GQ48:HD48"/>
    <mergeCell ref="HE48:HR48"/>
    <mergeCell ref="HS48:IF48"/>
    <mergeCell ref="CU49:DI49"/>
    <mergeCell ref="DJ49:DX49"/>
    <mergeCell ref="DY49:EL49"/>
    <mergeCell ref="EM49:EZ49"/>
    <mergeCell ref="FA49:FN49"/>
    <mergeCell ref="FO49:GB49"/>
    <mergeCell ref="FO50:GB50"/>
    <mergeCell ref="FO6:GB6"/>
    <mergeCell ref="GC6:GP6"/>
    <mergeCell ref="FO7:GB7"/>
    <mergeCell ref="GC7:GP7"/>
    <mergeCell ref="GC8:GP8"/>
    <mergeCell ref="GC9:GP9"/>
    <mergeCell ref="GC50:GP50"/>
    <mergeCell ref="GC42:GP42"/>
    <mergeCell ref="GC10:GP10"/>
    <mergeCell ref="GQ6:HD6"/>
    <mergeCell ref="GQ49:HD49"/>
    <mergeCell ref="HE49:HR49"/>
    <mergeCell ref="HS49:IF49"/>
    <mergeCell ref="GC49:GP49"/>
    <mergeCell ref="FO45:GB45"/>
    <mergeCell ref="GC45:GP45"/>
    <mergeCell ref="GQ45:HD45"/>
    <mergeCell ref="HE6:HR6"/>
    <mergeCell ref="HS6:IF6"/>
    <mergeCell ref="AX6:CT6"/>
    <mergeCell ref="CU6:DI6"/>
    <mergeCell ref="DJ6:DX6"/>
    <mergeCell ref="DY6:EL6"/>
    <mergeCell ref="EM6:EZ6"/>
    <mergeCell ref="FA6:FN6"/>
    <mergeCell ref="AX7:CT7"/>
    <mergeCell ref="CU7:DI7"/>
    <mergeCell ref="DJ7:DX7"/>
    <mergeCell ref="DY7:EL7"/>
    <mergeCell ref="EM7:EZ7"/>
    <mergeCell ref="FA7:FN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Q10:HD10"/>
    <mergeCell ref="HE10:HR10"/>
    <mergeCell ref="HS10:IF10"/>
    <mergeCell ref="AX11:CT11"/>
    <mergeCell ref="CU11:DI11"/>
    <mergeCell ref="DJ11:DX11"/>
    <mergeCell ref="DY11:EL11"/>
    <mergeCell ref="EM11:EZ11"/>
    <mergeCell ref="FA11:FN11"/>
    <mergeCell ref="FO11:GB11"/>
    <mergeCell ref="GC11:GP11"/>
    <mergeCell ref="GQ11:HD11"/>
    <mergeCell ref="HE11:HR11"/>
    <mergeCell ref="HS11:IF11"/>
    <mergeCell ref="AX12:CT12"/>
    <mergeCell ref="CU12:DI12"/>
    <mergeCell ref="DJ12:DX12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AX13:CT13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GQ55:HD55"/>
    <mergeCell ref="HE55:HR55"/>
    <mergeCell ref="HS55:IF55"/>
    <mergeCell ref="FO14:GB14"/>
    <mergeCell ref="GC14:GP14"/>
    <mergeCell ref="AX14:CT14"/>
    <mergeCell ref="CU14:DI14"/>
    <mergeCell ref="DJ14:DX14"/>
    <mergeCell ref="DY14:EL14"/>
    <mergeCell ref="EM14:EZ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AX16:CT16"/>
    <mergeCell ref="CU16:DI16"/>
    <mergeCell ref="DJ16:DX16"/>
    <mergeCell ref="DY16:EL16"/>
    <mergeCell ref="EM16:EZ16"/>
    <mergeCell ref="FA14:FN14"/>
    <mergeCell ref="HS16:IF16"/>
    <mergeCell ref="FO15:GB15"/>
    <mergeCell ref="GC15:GP15"/>
    <mergeCell ref="GQ15:HD15"/>
    <mergeCell ref="HE15:HR15"/>
    <mergeCell ref="HS15:IF15"/>
    <mergeCell ref="FA17:FN17"/>
    <mergeCell ref="FA16:FN16"/>
    <mergeCell ref="FO16:GB16"/>
    <mergeCell ref="GC16:GP16"/>
    <mergeCell ref="GQ16:HD16"/>
    <mergeCell ref="HE16:HR16"/>
    <mergeCell ref="AX18:CT18"/>
    <mergeCell ref="CU18:DI18"/>
    <mergeCell ref="DJ18:DX18"/>
    <mergeCell ref="DY18:EL18"/>
    <mergeCell ref="EM18:EZ18"/>
    <mergeCell ref="AX17:CT17"/>
    <mergeCell ref="CU17:DI17"/>
    <mergeCell ref="DJ17:DX17"/>
    <mergeCell ref="DY17:EL17"/>
    <mergeCell ref="EM17:EZ17"/>
    <mergeCell ref="HS18:IF18"/>
    <mergeCell ref="FO17:GB17"/>
    <mergeCell ref="GC17:GP17"/>
    <mergeCell ref="GQ17:HD17"/>
    <mergeCell ref="HE17:HR17"/>
    <mergeCell ref="HS17:IF17"/>
    <mergeCell ref="FA19:FN19"/>
    <mergeCell ref="FA18:FN18"/>
    <mergeCell ref="FO18:GB18"/>
    <mergeCell ref="GC18:GP18"/>
    <mergeCell ref="GQ18:HD18"/>
    <mergeCell ref="HE18:HR18"/>
    <mergeCell ref="AX20:CT20"/>
    <mergeCell ref="CU20:DI20"/>
    <mergeCell ref="DJ20:DX20"/>
    <mergeCell ref="DY20:EL20"/>
    <mergeCell ref="EM20:EZ20"/>
    <mergeCell ref="AX19:CT19"/>
    <mergeCell ref="CU19:DI19"/>
    <mergeCell ref="DJ19:DX19"/>
    <mergeCell ref="DY19:EL19"/>
    <mergeCell ref="EM19:EZ19"/>
    <mergeCell ref="HS20:IF20"/>
    <mergeCell ref="FO19:GB19"/>
    <mergeCell ref="GC19:GP19"/>
    <mergeCell ref="GQ19:HD19"/>
    <mergeCell ref="HE19:HR19"/>
    <mergeCell ref="HS19:IF19"/>
    <mergeCell ref="FA21:FN21"/>
    <mergeCell ref="FA20:FN20"/>
    <mergeCell ref="FO20:GB20"/>
    <mergeCell ref="GC20:GP20"/>
    <mergeCell ref="GQ20:HD20"/>
    <mergeCell ref="HE20:HR20"/>
    <mergeCell ref="AX22:CT22"/>
    <mergeCell ref="CU22:DI22"/>
    <mergeCell ref="DJ22:DX22"/>
    <mergeCell ref="DY22:EL22"/>
    <mergeCell ref="EM22:EZ22"/>
    <mergeCell ref="AX21:CT21"/>
    <mergeCell ref="CU21:DI21"/>
    <mergeCell ref="DJ21:DX21"/>
    <mergeCell ref="DY21:EL21"/>
    <mergeCell ref="EM21:EZ21"/>
    <mergeCell ref="HS22:IF22"/>
    <mergeCell ref="FO21:GB21"/>
    <mergeCell ref="GC21:GP21"/>
    <mergeCell ref="GQ21:HD21"/>
    <mergeCell ref="HE21:HR21"/>
    <mergeCell ref="HS21:IF21"/>
    <mergeCell ref="FA23:FN23"/>
    <mergeCell ref="FA22:FN22"/>
    <mergeCell ref="FO22:GB22"/>
    <mergeCell ref="GC22:GP22"/>
    <mergeCell ref="GQ22:HD22"/>
    <mergeCell ref="HE22:HR22"/>
    <mergeCell ref="AX24:CT24"/>
    <mergeCell ref="CU24:DI24"/>
    <mergeCell ref="DJ24:DX24"/>
    <mergeCell ref="DY24:EL24"/>
    <mergeCell ref="EM24:EZ24"/>
    <mergeCell ref="AX23:CT23"/>
    <mergeCell ref="CU23:DI23"/>
    <mergeCell ref="DJ23:DX23"/>
    <mergeCell ref="DY23:EL23"/>
    <mergeCell ref="EM23:EZ23"/>
    <mergeCell ref="HS24:IF24"/>
    <mergeCell ref="FO23:GB23"/>
    <mergeCell ref="GC23:GP23"/>
    <mergeCell ref="GQ23:HD23"/>
    <mergeCell ref="HE23:HR23"/>
    <mergeCell ref="HS23:IF23"/>
    <mergeCell ref="FA25:FN25"/>
    <mergeCell ref="FA24:FN24"/>
    <mergeCell ref="FO24:GB24"/>
    <mergeCell ref="GC24:GP24"/>
    <mergeCell ref="GQ24:HD24"/>
    <mergeCell ref="HE24:HR24"/>
    <mergeCell ref="AX26:CT26"/>
    <mergeCell ref="CU26:DI26"/>
    <mergeCell ref="DJ26:DX26"/>
    <mergeCell ref="DY26:EL26"/>
    <mergeCell ref="EM26:EZ26"/>
    <mergeCell ref="AX25:CT25"/>
    <mergeCell ref="CU25:DI25"/>
    <mergeCell ref="DJ25:DX25"/>
    <mergeCell ref="DY25:EL25"/>
    <mergeCell ref="EM25:EZ25"/>
    <mergeCell ref="HS26:IF26"/>
    <mergeCell ref="FO25:GB25"/>
    <mergeCell ref="GC25:GP25"/>
    <mergeCell ref="GQ25:HD25"/>
    <mergeCell ref="HE25:HR25"/>
    <mergeCell ref="HS25:IF25"/>
    <mergeCell ref="FA27:FN27"/>
    <mergeCell ref="FA26:FN26"/>
    <mergeCell ref="FO26:GB26"/>
    <mergeCell ref="GC26:GP26"/>
    <mergeCell ref="GQ26:HD26"/>
    <mergeCell ref="HE26:HR26"/>
    <mergeCell ref="AX28:CT28"/>
    <mergeCell ref="CU28:DI28"/>
    <mergeCell ref="DJ28:DX28"/>
    <mergeCell ref="DY28:EL28"/>
    <mergeCell ref="EM28:EZ28"/>
    <mergeCell ref="AX27:CT27"/>
    <mergeCell ref="CU27:DI27"/>
    <mergeCell ref="DJ27:DX27"/>
    <mergeCell ref="DY27:EL27"/>
    <mergeCell ref="EM27:EZ27"/>
    <mergeCell ref="HS28:IF28"/>
    <mergeCell ref="FO27:GB27"/>
    <mergeCell ref="GC27:GP27"/>
    <mergeCell ref="GQ27:HD27"/>
    <mergeCell ref="HE27:HR27"/>
    <mergeCell ref="HS27:IF27"/>
    <mergeCell ref="FA29:FN29"/>
    <mergeCell ref="FA28:FN28"/>
    <mergeCell ref="FO28:GB28"/>
    <mergeCell ref="GC28:GP28"/>
    <mergeCell ref="GQ28:HD28"/>
    <mergeCell ref="HE28:HR28"/>
    <mergeCell ref="AX30:CT30"/>
    <mergeCell ref="CU30:DI30"/>
    <mergeCell ref="DJ30:DX30"/>
    <mergeCell ref="DY30:EL30"/>
    <mergeCell ref="EM30:EZ30"/>
    <mergeCell ref="AX29:CT29"/>
    <mergeCell ref="CU29:DI29"/>
    <mergeCell ref="DJ29:DX29"/>
    <mergeCell ref="DY29:EL29"/>
    <mergeCell ref="EM29:EZ29"/>
    <mergeCell ref="HS30:IF30"/>
    <mergeCell ref="FO29:GB29"/>
    <mergeCell ref="GC29:GP29"/>
    <mergeCell ref="GQ29:HD29"/>
    <mergeCell ref="HE29:HR29"/>
    <mergeCell ref="HS29:IF29"/>
    <mergeCell ref="FA31:FN31"/>
    <mergeCell ref="FA30:FN30"/>
    <mergeCell ref="FO30:GB30"/>
    <mergeCell ref="GC30:GP30"/>
    <mergeCell ref="GQ30:HD30"/>
    <mergeCell ref="HE30:HR30"/>
    <mergeCell ref="AX32:CT32"/>
    <mergeCell ref="CU32:DI32"/>
    <mergeCell ref="DJ32:DX32"/>
    <mergeCell ref="DY32:EL32"/>
    <mergeCell ref="EM32:EZ32"/>
    <mergeCell ref="AX31:CT31"/>
    <mergeCell ref="CU31:DI31"/>
    <mergeCell ref="DJ31:DX31"/>
    <mergeCell ref="DY31:EL31"/>
    <mergeCell ref="EM31:EZ31"/>
    <mergeCell ref="HS32:IF32"/>
    <mergeCell ref="FO31:GB31"/>
    <mergeCell ref="GC31:GP31"/>
    <mergeCell ref="GQ31:HD31"/>
    <mergeCell ref="HE31:HR31"/>
    <mergeCell ref="HS31:IF31"/>
    <mergeCell ref="FA33:FN33"/>
    <mergeCell ref="FA32:FN32"/>
    <mergeCell ref="FO32:GB32"/>
    <mergeCell ref="GC32:GP32"/>
    <mergeCell ref="GQ32:HD32"/>
    <mergeCell ref="HE32:HR32"/>
    <mergeCell ref="AX34:CT34"/>
    <mergeCell ref="CU34:DI34"/>
    <mergeCell ref="DJ34:DX34"/>
    <mergeCell ref="DY34:EL34"/>
    <mergeCell ref="EM34:EZ34"/>
    <mergeCell ref="AX33:CT33"/>
    <mergeCell ref="CU33:DI33"/>
    <mergeCell ref="DJ33:DX33"/>
    <mergeCell ref="DY33:EL33"/>
    <mergeCell ref="EM33:EZ33"/>
    <mergeCell ref="HS34:IF34"/>
    <mergeCell ref="FO33:GB33"/>
    <mergeCell ref="GC33:GP33"/>
    <mergeCell ref="GQ33:HD33"/>
    <mergeCell ref="HE33:HR33"/>
    <mergeCell ref="HS33:IF33"/>
    <mergeCell ref="FA35:FN35"/>
    <mergeCell ref="FA34:FN34"/>
    <mergeCell ref="FO34:GB34"/>
    <mergeCell ref="GC34:GP34"/>
    <mergeCell ref="GQ34:HD34"/>
    <mergeCell ref="HE34:HR34"/>
    <mergeCell ref="AX36:CT36"/>
    <mergeCell ref="CU36:DI36"/>
    <mergeCell ref="DJ36:DX36"/>
    <mergeCell ref="DY36:EL36"/>
    <mergeCell ref="EM36:EZ36"/>
    <mergeCell ref="AX35:CT35"/>
    <mergeCell ref="CU35:DI35"/>
    <mergeCell ref="DJ35:DX35"/>
    <mergeCell ref="DY35:EL35"/>
    <mergeCell ref="EM35:EZ35"/>
    <mergeCell ref="HS36:IF36"/>
    <mergeCell ref="FO35:GB35"/>
    <mergeCell ref="GC35:GP35"/>
    <mergeCell ref="GQ35:HD35"/>
    <mergeCell ref="HE35:HR35"/>
    <mergeCell ref="HS35:IF35"/>
    <mergeCell ref="FA37:FN37"/>
    <mergeCell ref="FA36:FN36"/>
    <mergeCell ref="FO36:GB36"/>
    <mergeCell ref="GC36:GP36"/>
    <mergeCell ref="GQ36:HD36"/>
    <mergeCell ref="HE36:HR36"/>
    <mergeCell ref="AX38:CT38"/>
    <mergeCell ref="CU38:DI38"/>
    <mergeCell ref="DJ38:DX38"/>
    <mergeCell ref="DY38:EL38"/>
    <mergeCell ref="EM38:EZ38"/>
    <mergeCell ref="AX37:CT37"/>
    <mergeCell ref="CU37:DI37"/>
    <mergeCell ref="DJ37:DX37"/>
    <mergeCell ref="DY37:EL37"/>
    <mergeCell ref="EM37:EZ37"/>
    <mergeCell ref="HS38:IF38"/>
    <mergeCell ref="FO37:GB37"/>
    <mergeCell ref="GC37:GP37"/>
    <mergeCell ref="GQ37:HD37"/>
    <mergeCell ref="HE37:HR37"/>
    <mergeCell ref="HS37:IF37"/>
    <mergeCell ref="FA38:FN38"/>
    <mergeCell ref="FO38:GB38"/>
    <mergeCell ref="GC38:GP38"/>
    <mergeCell ref="GQ38:HD38"/>
    <mergeCell ref="HE38:HR38"/>
    <mergeCell ref="GC39:GP39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CU39:DI39"/>
    <mergeCell ref="FA39:FN39"/>
    <mergeCell ref="AX41:CT41"/>
    <mergeCell ref="CU41:DI41"/>
    <mergeCell ref="DJ41:DX41"/>
    <mergeCell ref="DY41:EL41"/>
    <mergeCell ref="EM41:EZ41"/>
    <mergeCell ref="FO39:GB39"/>
    <mergeCell ref="AX39:CT39"/>
    <mergeCell ref="DJ39:DX39"/>
    <mergeCell ref="DY39:EL39"/>
    <mergeCell ref="EM39:EZ39"/>
    <mergeCell ref="HS41:IF41"/>
    <mergeCell ref="FO40:GB40"/>
    <mergeCell ref="GC40:GP40"/>
    <mergeCell ref="GQ40:HD40"/>
    <mergeCell ref="HE40:HR40"/>
    <mergeCell ref="HS40:IF40"/>
    <mergeCell ref="HS52:IF52"/>
    <mergeCell ref="DY47:EL47"/>
    <mergeCell ref="EM47:EZ47"/>
    <mergeCell ref="FA47:FN47"/>
    <mergeCell ref="FO47:GB47"/>
    <mergeCell ref="FA41:FN41"/>
    <mergeCell ref="FO41:GB41"/>
    <mergeCell ref="GC41:GP41"/>
    <mergeCell ref="GQ41:HD41"/>
    <mergeCell ref="HE41:HR41"/>
    <mergeCell ref="GQ47:HD47"/>
    <mergeCell ref="DY50:EL50"/>
    <mergeCell ref="EM50:EZ50"/>
    <mergeCell ref="FA50:FN50"/>
    <mergeCell ref="GQ50:HD50"/>
    <mergeCell ref="DY46:EL46"/>
    <mergeCell ref="EM46:EZ46"/>
    <mergeCell ref="FA46:FN46"/>
    <mergeCell ref="FO46:GB46"/>
    <mergeCell ref="GC46:GP46"/>
    <mergeCell ref="HE47:HR47"/>
    <mergeCell ref="HS47:IF47"/>
    <mergeCell ref="HE51:HR51"/>
    <mergeCell ref="HS51:IF51"/>
    <mergeCell ref="FA52:FN52"/>
    <mergeCell ref="FO52:GB52"/>
    <mergeCell ref="GC52:GP52"/>
    <mergeCell ref="GQ52:HD52"/>
    <mergeCell ref="HE52:HR52"/>
    <mergeCell ref="GC47:GP47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V55"/>
  <sheetViews>
    <sheetView zoomScaleSheetLayoutView="100" zoomScalePageLayoutView="0" workbookViewId="0" topLeftCell="AW19">
      <selection activeCell="DY29" sqref="DY29:EL29"/>
    </sheetView>
  </sheetViews>
  <sheetFormatPr defaultColWidth="0.875" defaultRowHeight="12.75"/>
  <cols>
    <col min="1" max="48" width="0" style="25" hidden="1" customWidth="1"/>
    <col min="49" max="111" width="0.875" style="25" customWidth="1"/>
    <col min="112" max="112" width="0.37109375" style="25" customWidth="1"/>
    <col min="113" max="113" width="4.75390625" style="25" hidden="1" customWidth="1"/>
    <col min="114" max="127" width="0.875" style="25" customWidth="1"/>
    <col min="128" max="128" width="2.125" style="25" customWidth="1"/>
    <col min="129" max="141" width="0.875" style="25" customWidth="1"/>
    <col min="142" max="142" width="4.75390625" style="25" customWidth="1"/>
    <col min="143" max="169" width="0.875" style="25" customWidth="1"/>
    <col min="170" max="170" width="4.75390625" style="25" customWidth="1"/>
    <col min="171" max="171" width="0.12890625" style="25" customWidth="1"/>
    <col min="172" max="183" width="0.875" style="25" customWidth="1"/>
    <col min="184" max="184" width="3.875" style="25" customWidth="1"/>
    <col min="185" max="185" width="0" style="25" hidden="1" customWidth="1"/>
    <col min="186" max="198" width="0.875" style="25" customWidth="1"/>
    <col min="199" max="199" width="0.12890625" style="25" customWidth="1"/>
    <col min="200" max="211" width="0.875" style="25" customWidth="1"/>
    <col min="212" max="212" width="4.125" style="25" customWidth="1"/>
    <col min="213" max="214" width="0" style="25" hidden="1" customWidth="1"/>
    <col min="215" max="224" width="0.875" style="25" customWidth="1"/>
    <col min="225" max="225" width="5.125" style="25" customWidth="1"/>
    <col min="226" max="226" width="0.37109375" style="25" customWidth="1"/>
    <col min="227" max="227" width="0.12890625" style="25" hidden="1" customWidth="1"/>
    <col min="228" max="228" width="0.875" style="25" hidden="1" customWidth="1"/>
    <col min="229" max="236" width="0.875" style="25" customWidth="1"/>
    <col min="237" max="237" width="3.25390625" style="25" customWidth="1"/>
    <col min="238" max="238" width="0.875" style="25" customWidth="1"/>
    <col min="239" max="239" width="1.875" style="25" customWidth="1"/>
    <col min="240" max="240" width="0.2421875" style="25" customWidth="1"/>
    <col min="241" max="16384" width="0.875" style="25" customWidth="1"/>
  </cols>
  <sheetData>
    <row r="1" spans="49:156" s="26" customFormat="1" ht="20.25" customHeight="1">
      <c r="AW1" s="236" t="s">
        <v>174</v>
      </c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</row>
    <row r="2" spans="1:256" s="29" customFormat="1" ht="27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16" t="s">
        <v>23</v>
      </c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 t="s">
        <v>28</v>
      </c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4" t="s">
        <v>73</v>
      </c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 t="s">
        <v>30</v>
      </c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 t="s">
        <v>31</v>
      </c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77"/>
      <c r="IG2" s="79"/>
      <c r="IH2" s="79"/>
      <c r="II2" s="79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33" customFormat="1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1" t="s">
        <v>32</v>
      </c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 t="s">
        <v>33</v>
      </c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 t="s">
        <v>32</v>
      </c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 t="s">
        <v>33</v>
      </c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 t="s">
        <v>32</v>
      </c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29" t="s">
        <v>33</v>
      </c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0"/>
      <c r="IA3" s="230"/>
      <c r="IB3" s="230"/>
      <c r="IC3" s="230"/>
      <c r="ID3" s="230"/>
      <c r="IE3" s="231"/>
      <c r="IG3" s="78"/>
      <c r="IH3" s="78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3" customFormat="1" ht="9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 t="s">
        <v>34</v>
      </c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 t="s">
        <v>35</v>
      </c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 t="s">
        <v>34</v>
      </c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 t="s">
        <v>35</v>
      </c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 t="s">
        <v>34</v>
      </c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 t="s">
        <v>35</v>
      </c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36" customFormat="1" ht="31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35"/>
      <c r="AX5" s="181" t="s">
        <v>112</v>
      </c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3">
        <f>DY5+EM5</f>
        <v>430243.19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177">
        <v>430243.19</v>
      </c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>
        <f>FO5+GC5</f>
        <v>0</v>
      </c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>
        <v>0</v>
      </c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9" customFormat="1" ht="2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8"/>
      <c r="AX6" s="192" t="s">
        <v>37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4">
        <f>DY6+EM6</f>
        <v>15844380</v>
      </c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86">
        <f>SUM(DY8:EL10)</f>
        <v>15844380</v>
      </c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>
        <f>SUM(EM8:EZ10)</f>
        <v>0</v>
      </c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>
        <f>FO6+GC6</f>
        <v>0</v>
      </c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>
        <f>SUM(FO8:GB10)</f>
        <v>0</v>
      </c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>
        <f>SUM(GC8:GP10)</f>
        <v>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>
        <f>HE6+HS6</f>
        <v>0</v>
      </c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>
        <f>SUM(HE8:HR10)</f>
        <v>0</v>
      </c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>
        <f>SUM(HS8:IF10)</f>
        <v>0</v>
      </c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42" customFormat="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176" t="s">
        <v>38</v>
      </c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3" customFormat="1" ht="31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174" t="s">
        <v>113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5" t="s">
        <v>39</v>
      </c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210">
        <f>DY8+EM8</f>
        <v>14171820</v>
      </c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173">
        <v>14171820</v>
      </c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2">
        <f>FO8+GC8</f>
        <v>0</v>
      </c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2">
        <f>HE8+HS8</f>
        <v>0</v>
      </c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3" customFormat="1" ht="30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8"/>
      <c r="AX9" s="207" t="s">
        <v>114</v>
      </c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9"/>
      <c r="CU9" s="175" t="s">
        <v>39</v>
      </c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210">
        <f>DY9+EM9</f>
        <v>1672560</v>
      </c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173">
        <v>1672560</v>
      </c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2">
        <f>FO9+GC9</f>
        <v>0</v>
      </c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2">
        <f>HE9+HS9</f>
        <v>0</v>
      </c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49:240" s="37" customFormat="1" ht="64.5" customHeight="1">
      <c r="AW10" s="38"/>
      <c r="AX10" s="174" t="s">
        <v>115</v>
      </c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5" t="s">
        <v>39</v>
      </c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83">
        <f>DY10+EM10</f>
        <v>0</v>
      </c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72">
        <v>0</v>
      </c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>
        <f>FO10+GC10</f>
        <v>0</v>
      </c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2">
        <f>HE10+HS10</f>
        <v>0</v>
      </c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</row>
    <row r="11" spans="1:256" s="39" customFormat="1" ht="24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35"/>
      <c r="AX11" s="192" t="s">
        <v>42</v>
      </c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4">
        <f>DY11+EM11</f>
        <v>16274623.19</v>
      </c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86">
        <f>DY13+DY27+DY41</f>
        <v>16274623.19</v>
      </c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>
        <f>EM13+EM27+EM41</f>
        <v>0</v>
      </c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>
        <f>FO11+GC11</f>
        <v>0</v>
      </c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>
        <f>FO13+FO27+FO41</f>
        <v>0</v>
      </c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>
        <f>GC13+GC27+GC41</f>
        <v>0</v>
      </c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>
        <f>HE11+HS11</f>
        <v>0</v>
      </c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>
        <f>HE13+HE27+HE41</f>
        <v>0</v>
      </c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>
        <v>0</v>
      </c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1"/>
      <c r="AX12" s="176" t="s">
        <v>38</v>
      </c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45" customFormat="1" ht="33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35"/>
      <c r="AX13" s="223" t="s">
        <v>116</v>
      </c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>
        <f aca="true" t="shared" si="0" ref="DJ13:DJ55">DY13+EM13</f>
        <v>14602063.19</v>
      </c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2">
        <f>DY14+DY15+DY16+DY17+DY18+DY19+DY20+DY21+DY22+DY23+DY24+DY25+DY26</f>
        <v>14602063.19</v>
      </c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>
        <f>EM14+EM15+EM16+EM17+EM18+EM19+EM20+EM21+EM22+EM23+EM24+EM25+EM26</f>
        <v>0</v>
      </c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>
        <f aca="true" t="shared" si="1" ref="FA13:FA55">FO13+GC13</f>
        <v>0</v>
      </c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>
        <f>FO14+FO15+FO16+FO17+FO18+FO19+FO20+FO21+FO22+FO23+FO24+FO25+FO26</f>
        <v>0</v>
      </c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>
        <v>0</v>
      </c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>
        <f aca="true" t="shared" si="2" ref="GQ13:GQ55">HE13+HS13</f>
        <v>0</v>
      </c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>
        <f>HE14+HE15+HE16+HE17+HE18+HE19+HE20+HE21+HE22+HE23+HE24+HE25+HE26</f>
        <v>0</v>
      </c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>
        <v>0</v>
      </c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3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8"/>
      <c r="AX14" s="174" t="s">
        <v>43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5" t="s">
        <v>44</v>
      </c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83">
        <f t="shared" si="0"/>
        <v>10766867.92</v>
      </c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73">
        <f>10436420+330447.92</f>
        <v>10766867.92</v>
      </c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2">
        <f t="shared" si="1"/>
        <v>0</v>
      </c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2">
        <f t="shared" si="2"/>
        <v>0</v>
      </c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43" customFormat="1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8"/>
      <c r="AX15" s="174" t="s">
        <v>45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5" t="s">
        <v>46</v>
      </c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83">
        <f t="shared" si="0"/>
        <v>0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2">
        <f t="shared" si="1"/>
        <v>0</v>
      </c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2">
        <f t="shared" si="2"/>
        <v>0</v>
      </c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43" customFormat="1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174" t="s">
        <v>47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 t="s">
        <v>48</v>
      </c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83">
        <f t="shared" si="0"/>
        <v>3251595.27</v>
      </c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73">
        <f>3151800+99795.27</f>
        <v>3251595.27</v>
      </c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2">
        <f t="shared" si="1"/>
        <v>0</v>
      </c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2">
        <f t="shared" si="2"/>
        <v>0</v>
      </c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43" customFormat="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8"/>
      <c r="AX17" s="174" t="s">
        <v>49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5" t="s">
        <v>50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83">
        <f t="shared" si="0"/>
        <v>0</v>
      </c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2">
        <f t="shared" si="1"/>
        <v>0</v>
      </c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2">
        <f t="shared" si="2"/>
        <v>0</v>
      </c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43" customFormat="1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174" t="s">
        <v>51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 t="s">
        <v>52</v>
      </c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83">
        <f t="shared" si="0"/>
        <v>0</v>
      </c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2">
        <f t="shared" si="1"/>
        <v>0</v>
      </c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2">
        <f t="shared" si="2"/>
        <v>0</v>
      </c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43" customFormat="1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174" t="s">
        <v>53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5" t="s">
        <v>54</v>
      </c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83">
        <f t="shared" si="0"/>
        <v>0</v>
      </c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2">
        <f t="shared" si="1"/>
        <v>0</v>
      </c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2">
        <f t="shared" si="2"/>
        <v>0</v>
      </c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43" customFormat="1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74" t="s">
        <v>55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5" t="s">
        <v>56</v>
      </c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83">
        <f t="shared" si="0"/>
        <v>0</v>
      </c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2">
        <f t="shared" si="1"/>
        <v>0</v>
      </c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2">
        <f t="shared" si="2"/>
        <v>0</v>
      </c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43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8"/>
      <c r="AX21" s="174" t="s">
        <v>57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5" t="s">
        <v>58</v>
      </c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83">
        <f t="shared" si="0"/>
        <v>0</v>
      </c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2">
        <f t="shared" si="1"/>
        <v>0</v>
      </c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2">
        <f t="shared" si="2"/>
        <v>0</v>
      </c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43" customFormat="1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74" t="s">
        <v>59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5" t="s">
        <v>60</v>
      </c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83">
        <f t="shared" si="0"/>
        <v>50000</v>
      </c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73">
        <v>50000</v>
      </c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2">
        <f t="shared" si="1"/>
        <v>0</v>
      </c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2">
        <f t="shared" si="2"/>
        <v>0</v>
      </c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43" customFormat="1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174" t="s">
        <v>61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5" t="s">
        <v>62</v>
      </c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83">
        <f t="shared" si="0"/>
        <v>0</v>
      </c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2">
        <f t="shared" si="1"/>
        <v>0</v>
      </c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2">
        <f t="shared" si="2"/>
        <v>0</v>
      </c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43" customFormat="1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74" t="s">
        <v>63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5" t="s">
        <v>64</v>
      </c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83">
        <f t="shared" si="0"/>
        <v>0</v>
      </c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2">
        <f t="shared" si="1"/>
        <v>0</v>
      </c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2">
        <f t="shared" si="2"/>
        <v>0</v>
      </c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43" customFormat="1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174" t="s">
        <v>65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5" t="s">
        <v>66</v>
      </c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83">
        <f t="shared" si="0"/>
        <v>200000</v>
      </c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73">
        <v>200000</v>
      </c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2">
        <f t="shared" si="1"/>
        <v>0</v>
      </c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2">
        <f t="shared" si="2"/>
        <v>0</v>
      </c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43" customFormat="1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8"/>
      <c r="AX26" s="174" t="s">
        <v>67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5" t="s">
        <v>68</v>
      </c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83">
        <f t="shared" si="0"/>
        <v>333600</v>
      </c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73">
        <v>333600</v>
      </c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2">
        <f t="shared" si="1"/>
        <v>0</v>
      </c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2">
        <f t="shared" si="2"/>
        <v>0</v>
      </c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46" customFormat="1" ht="47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8"/>
      <c r="AX27" s="217" t="s">
        <v>117</v>
      </c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19">
        <f t="shared" si="0"/>
        <v>1672560</v>
      </c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8">
        <f>SUM(DY28:EL40)</f>
        <v>1672560</v>
      </c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>
        <f>SUM(EM28:EZ40)</f>
        <v>0</v>
      </c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9">
        <f t="shared" si="1"/>
        <v>0</v>
      </c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8">
        <f>SUM(FO28:GB40)</f>
        <v>0</v>
      </c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>
        <f>SUM(GC28:GP40)</f>
        <v>0</v>
      </c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9">
        <f t="shared" si="2"/>
        <v>0</v>
      </c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8">
        <f>SUM(HE28:HR40)</f>
        <v>0</v>
      </c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>
        <f>SUM(HS28:IF40)</f>
        <v>0</v>
      </c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43" customFormat="1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174" t="s">
        <v>43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5" t="s">
        <v>44</v>
      </c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83">
        <f t="shared" si="0"/>
        <v>0</v>
      </c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2">
        <f t="shared" si="1"/>
        <v>0</v>
      </c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2">
        <f t="shared" si="2"/>
        <v>0</v>
      </c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43" customFormat="1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8"/>
      <c r="AX29" s="174" t="s">
        <v>45</v>
      </c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5" t="s">
        <v>46</v>
      </c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83">
        <f t="shared" si="0"/>
        <v>360000</v>
      </c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73">
        <v>360000</v>
      </c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2">
        <f t="shared" si="1"/>
        <v>0</v>
      </c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2">
        <f t="shared" si="2"/>
        <v>0</v>
      </c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43" customFormat="1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8"/>
      <c r="AX30" s="174" t="s">
        <v>47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5" t="s">
        <v>48</v>
      </c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83">
        <f t="shared" si="0"/>
        <v>0</v>
      </c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2">
        <f t="shared" si="1"/>
        <v>0</v>
      </c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2">
        <f t="shared" si="2"/>
        <v>0</v>
      </c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43" customFormat="1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8"/>
      <c r="AX31" s="174" t="s">
        <v>49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5" t="s">
        <v>50</v>
      </c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83">
        <f t="shared" si="0"/>
        <v>0</v>
      </c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2">
        <f t="shared" si="1"/>
        <v>0</v>
      </c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2">
        <f t="shared" si="2"/>
        <v>0</v>
      </c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43" customFormat="1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8"/>
      <c r="AX32" s="174" t="s">
        <v>51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5" t="s">
        <v>52</v>
      </c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83">
        <f t="shared" si="0"/>
        <v>0</v>
      </c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2">
        <f t="shared" si="1"/>
        <v>0</v>
      </c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2">
        <f t="shared" si="2"/>
        <v>0</v>
      </c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43" customFormat="1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8"/>
      <c r="AX33" s="174" t="s">
        <v>53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5" t="s">
        <v>54</v>
      </c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83">
        <f t="shared" si="0"/>
        <v>0</v>
      </c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2">
        <f t="shared" si="1"/>
        <v>0</v>
      </c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2">
        <f t="shared" si="2"/>
        <v>0</v>
      </c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43" customFormat="1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8"/>
      <c r="AX34" s="174" t="s">
        <v>55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5" t="s">
        <v>56</v>
      </c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83">
        <f t="shared" si="0"/>
        <v>0</v>
      </c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2">
        <f t="shared" si="1"/>
        <v>0</v>
      </c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2">
        <f t="shared" si="2"/>
        <v>0</v>
      </c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43" customFormat="1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8"/>
      <c r="AX35" s="174" t="s">
        <v>57</v>
      </c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5" t="s">
        <v>58</v>
      </c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83">
        <f t="shared" si="0"/>
        <v>290610</v>
      </c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73">
        <v>290610</v>
      </c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2">
        <f t="shared" si="1"/>
        <v>0</v>
      </c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2">
        <f t="shared" si="2"/>
        <v>0</v>
      </c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43" customFormat="1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8"/>
      <c r="AX36" s="174" t="s">
        <v>59</v>
      </c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5" t="s">
        <v>60</v>
      </c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83">
        <f t="shared" si="0"/>
        <v>0</v>
      </c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2">
        <f t="shared" si="1"/>
        <v>0</v>
      </c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2">
        <f t="shared" si="2"/>
        <v>0</v>
      </c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43" customFormat="1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8"/>
      <c r="AX37" s="174" t="s">
        <v>61</v>
      </c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5" t="s">
        <v>62</v>
      </c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83">
        <f t="shared" si="0"/>
        <v>0</v>
      </c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2">
        <f t="shared" si="1"/>
        <v>0</v>
      </c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2">
        <f t="shared" si="2"/>
        <v>0</v>
      </c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43" customFormat="1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8"/>
      <c r="AX38" s="174" t="s">
        <v>63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5" t="s">
        <v>64</v>
      </c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83">
        <f t="shared" si="0"/>
        <v>0</v>
      </c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2">
        <f t="shared" si="1"/>
        <v>0</v>
      </c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2">
        <f t="shared" si="2"/>
        <v>0</v>
      </c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43" customFormat="1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8"/>
      <c r="AX39" s="174" t="s">
        <v>65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5" t="s">
        <v>66</v>
      </c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83">
        <f t="shared" si="0"/>
        <v>0</v>
      </c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2">
        <f t="shared" si="1"/>
        <v>0</v>
      </c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2">
        <f t="shared" si="2"/>
        <v>0</v>
      </c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43" customFormat="1" ht="30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226" t="s">
        <v>67</v>
      </c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8"/>
      <c r="CU40" s="175" t="s">
        <v>68</v>
      </c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83">
        <f t="shared" si="0"/>
        <v>1021950</v>
      </c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73">
        <f>13500+206850+29400+772200</f>
        <v>1021950</v>
      </c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2">
        <f t="shared" si="1"/>
        <v>0</v>
      </c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2">
        <f t="shared" si="2"/>
        <v>0</v>
      </c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36" customFormat="1" ht="71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8"/>
      <c r="AX41" s="217" t="s">
        <v>118</v>
      </c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77">
        <f t="shared" si="0"/>
        <v>0</v>
      </c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>
        <f>DY42+DY43+DY44+DY45+DY46+DY47+DY48+DY49+DY50+DY51+DY52+DY53+DY54</f>
        <v>0</v>
      </c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>
        <f>EM42+EM43+EM44+EM45+EM46+EM47+EM48+EM49+EM50+EM51+EM52+EM53+EM54</f>
        <v>0</v>
      </c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>
        <f t="shared" si="1"/>
        <v>0</v>
      </c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>
        <v>0</v>
      </c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>
        <v>0</v>
      </c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>
        <f t="shared" si="2"/>
        <v>0</v>
      </c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>
        <f>HE42+HE43+HE44+HE45+HE46+HE47+HE48+HE49+HE50+HE51+HE52+HE53+HE54</f>
        <v>0</v>
      </c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>
        <v>0</v>
      </c>
      <c r="HT41" s="177"/>
      <c r="HU41" s="177"/>
      <c r="HV41" s="177"/>
      <c r="HW41" s="177"/>
      <c r="HX41" s="177"/>
      <c r="HY41" s="177"/>
      <c r="HZ41" s="177"/>
      <c r="IA41" s="177"/>
      <c r="IB41" s="177"/>
      <c r="IC41" s="177"/>
      <c r="ID41" s="177"/>
      <c r="IE41" s="177"/>
      <c r="IF41" s="17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36" customFormat="1" ht="14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174" t="s">
        <v>43</v>
      </c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5" t="s">
        <v>44</v>
      </c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83">
        <f t="shared" si="0"/>
        <v>0</v>
      </c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73">
        <v>0</v>
      </c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2">
        <f t="shared" si="1"/>
        <v>0</v>
      </c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3">
        <v>0</v>
      </c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2">
        <f t="shared" si="2"/>
        <v>0</v>
      </c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3">
        <v>0</v>
      </c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36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8"/>
      <c r="AX43" s="174" t="s">
        <v>45</v>
      </c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5" t="s">
        <v>46</v>
      </c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83">
        <f t="shared" si="0"/>
        <v>0</v>
      </c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73">
        <v>0</v>
      </c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2">
        <f t="shared" si="1"/>
        <v>0</v>
      </c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3">
        <v>0</v>
      </c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2">
        <f t="shared" si="2"/>
        <v>0</v>
      </c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3">
        <v>0</v>
      </c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s="36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8"/>
      <c r="AX44" s="174" t="s">
        <v>47</v>
      </c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5" t="s">
        <v>48</v>
      </c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83">
        <f t="shared" si="0"/>
        <v>0</v>
      </c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73">
        <v>0</v>
      </c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2">
        <f t="shared" si="1"/>
        <v>0</v>
      </c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3">
        <v>0</v>
      </c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2">
        <f t="shared" si="2"/>
        <v>0</v>
      </c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3">
        <v>0</v>
      </c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s="36" customFormat="1" ht="18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8"/>
      <c r="AX45" s="174" t="s">
        <v>49</v>
      </c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5" t="s">
        <v>50</v>
      </c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83">
        <f t="shared" si="0"/>
        <v>0</v>
      </c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73">
        <v>0</v>
      </c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2">
        <f t="shared" si="1"/>
        <v>0</v>
      </c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3">
        <v>0</v>
      </c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2">
        <f t="shared" si="2"/>
        <v>0</v>
      </c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3">
        <v>0</v>
      </c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43" customFormat="1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8"/>
      <c r="AX46" s="174" t="s">
        <v>51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5" t="s">
        <v>52</v>
      </c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83">
        <f t="shared" si="0"/>
        <v>0</v>
      </c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73">
        <v>0</v>
      </c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2">
        <f t="shared" si="1"/>
        <v>0</v>
      </c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3">
        <v>0</v>
      </c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2">
        <f t="shared" si="2"/>
        <v>0</v>
      </c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3">
        <v>0</v>
      </c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43" customFormat="1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8"/>
      <c r="AX47" s="174" t="s">
        <v>53</v>
      </c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5" t="s">
        <v>54</v>
      </c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83">
        <f t="shared" si="0"/>
        <v>0</v>
      </c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73">
        <v>0</v>
      </c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2">
        <f t="shared" si="1"/>
        <v>0</v>
      </c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3">
        <v>0</v>
      </c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2">
        <f t="shared" si="2"/>
        <v>0</v>
      </c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3">
        <v>0</v>
      </c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49:240" ht="15">
      <c r="AW48" s="38"/>
      <c r="AX48" s="174" t="s">
        <v>55</v>
      </c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5" t="s">
        <v>56</v>
      </c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83">
        <f t="shared" si="0"/>
        <v>0</v>
      </c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73">
        <v>0</v>
      </c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2">
        <f t="shared" si="1"/>
        <v>0</v>
      </c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3">
        <v>0</v>
      </c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2">
        <f t="shared" si="2"/>
        <v>0</v>
      </c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3">
        <v>0</v>
      </c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</row>
    <row r="49" spans="49:240" ht="15">
      <c r="AW49" s="38"/>
      <c r="AX49" s="174" t="s">
        <v>57</v>
      </c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5" t="s">
        <v>58</v>
      </c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83">
        <f t="shared" si="0"/>
        <v>0</v>
      </c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73">
        <v>0</v>
      </c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2">
        <f t="shared" si="1"/>
        <v>0</v>
      </c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3">
        <v>0</v>
      </c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2">
        <f t="shared" si="2"/>
        <v>0</v>
      </c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3">
        <v>0</v>
      </c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</row>
    <row r="50" spans="49:240" ht="15">
      <c r="AW50" s="38"/>
      <c r="AX50" s="174" t="s">
        <v>59</v>
      </c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5" t="s">
        <v>60</v>
      </c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83">
        <f t="shared" si="0"/>
        <v>0</v>
      </c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73">
        <v>0</v>
      </c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2">
        <f t="shared" si="1"/>
        <v>0</v>
      </c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3">
        <v>0</v>
      </c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2">
        <f t="shared" si="2"/>
        <v>0</v>
      </c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3">
        <v>0</v>
      </c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</row>
    <row r="51" spans="49:240" ht="15">
      <c r="AW51" s="38"/>
      <c r="AX51" s="174" t="s">
        <v>61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5" t="s">
        <v>62</v>
      </c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83">
        <f t="shared" si="0"/>
        <v>0</v>
      </c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73">
        <v>0</v>
      </c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2">
        <f t="shared" si="1"/>
        <v>0</v>
      </c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3">
        <v>0</v>
      </c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2">
        <f t="shared" si="2"/>
        <v>0</v>
      </c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3">
        <v>0</v>
      </c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</row>
    <row r="52" spans="49:240" ht="15">
      <c r="AW52" s="38"/>
      <c r="AX52" s="174" t="s">
        <v>63</v>
      </c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5" t="s">
        <v>64</v>
      </c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83">
        <f t="shared" si="0"/>
        <v>0</v>
      </c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73">
        <v>0</v>
      </c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2">
        <f t="shared" si="1"/>
        <v>0</v>
      </c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3">
        <v>0</v>
      </c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2">
        <f t="shared" si="2"/>
        <v>0</v>
      </c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3">
        <v>0</v>
      </c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</row>
    <row r="53" spans="49:240" ht="15">
      <c r="AW53" s="38"/>
      <c r="AX53" s="174" t="s">
        <v>65</v>
      </c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5" t="s">
        <v>66</v>
      </c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83">
        <f t="shared" si="0"/>
        <v>0</v>
      </c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73">
        <v>0</v>
      </c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2">
        <f t="shared" si="1"/>
        <v>0</v>
      </c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3">
        <v>0</v>
      </c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2">
        <f t="shared" si="2"/>
        <v>0</v>
      </c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3">
        <v>0</v>
      </c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</row>
    <row r="54" spans="49:240" ht="15">
      <c r="AW54" s="226" t="s">
        <v>67</v>
      </c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8"/>
      <c r="CU54" s="175" t="s">
        <v>68</v>
      </c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83">
        <f t="shared" si="0"/>
        <v>0</v>
      </c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73">
        <v>0</v>
      </c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2">
        <f t="shared" si="1"/>
        <v>0</v>
      </c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3">
        <v>0</v>
      </c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2">
        <f t="shared" si="2"/>
        <v>0</v>
      </c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3">
        <v>0</v>
      </c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</row>
    <row r="55" spans="49:240" ht="15">
      <c r="AW55" s="233" t="s">
        <v>69</v>
      </c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83">
        <f t="shared" si="0"/>
        <v>0</v>
      </c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73">
        <v>0</v>
      </c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2">
        <f t="shared" si="1"/>
        <v>0</v>
      </c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3">
        <v>0</v>
      </c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2">
        <f t="shared" si="2"/>
        <v>0</v>
      </c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3">
        <v>0</v>
      </c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</row>
  </sheetData>
  <sheetProtection selectLockedCells="1" selectUnlockedCells="1"/>
  <mergeCells count="579">
    <mergeCell ref="HE51:HR51"/>
    <mergeCell ref="HS51:IF51"/>
    <mergeCell ref="FA52:FN52"/>
    <mergeCell ref="FO52:GB52"/>
    <mergeCell ref="GC52:GP52"/>
    <mergeCell ref="GQ52:HD52"/>
    <mergeCell ref="HE52:HR52"/>
    <mergeCell ref="HS52:IF52"/>
    <mergeCell ref="GC47:GP47"/>
    <mergeCell ref="GQ47:HD47"/>
    <mergeCell ref="HE47:HR47"/>
    <mergeCell ref="HS47:IF47"/>
    <mergeCell ref="DY47:EL47"/>
    <mergeCell ref="EM47:EZ47"/>
    <mergeCell ref="FA47:FN47"/>
    <mergeCell ref="FO47:GB47"/>
    <mergeCell ref="GQ46:HD46"/>
    <mergeCell ref="HE46:HR46"/>
    <mergeCell ref="HS46:IF46"/>
    <mergeCell ref="DY46:EL46"/>
    <mergeCell ref="EM46:EZ46"/>
    <mergeCell ref="FA46:FN46"/>
    <mergeCell ref="FO46:GB46"/>
    <mergeCell ref="GC41:GP41"/>
    <mergeCell ref="GQ41:HD41"/>
    <mergeCell ref="HE41:HR41"/>
    <mergeCell ref="HS41:IF41"/>
    <mergeCell ref="GQ40:HD40"/>
    <mergeCell ref="HE40:HR40"/>
    <mergeCell ref="HS40:IF40"/>
    <mergeCell ref="GC40:GP40"/>
    <mergeCell ref="AX41:CT41"/>
    <mergeCell ref="CU41:DI41"/>
    <mergeCell ref="DJ41:DX41"/>
    <mergeCell ref="DY41:EL41"/>
    <mergeCell ref="EM41:EZ41"/>
    <mergeCell ref="FA41:FN41"/>
    <mergeCell ref="FO41:GB41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EM38:EZ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FA36:FN36"/>
    <mergeCell ref="GC36:GP36"/>
    <mergeCell ref="FO36:GB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AX36:CT36"/>
    <mergeCell ref="GQ34:HD34"/>
    <mergeCell ref="GC34:GP34"/>
    <mergeCell ref="FO34:GB34"/>
    <mergeCell ref="AX34:CT34"/>
    <mergeCell ref="EM36:EZ36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FA30:FN30"/>
    <mergeCell ref="GC30:GP30"/>
    <mergeCell ref="FO30:GB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C18:GP18"/>
    <mergeCell ref="GQ18:HD18"/>
    <mergeCell ref="HE18:HR18"/>
    <mergeCell ref="HS18:IF18"/>
    <mergeCell ref="GQ17:HD17"/>
    <mergeCell ref="HE17:HR17"/>
    <mergeCell ref="HS17:IF17"/>
    <mergeCell ref="AX17:CT17"/>
    <mergeCell ref="CU17:DI17"/>
    <mergeCell ref="DJ17:DX17"/>
    <mergeCell ref="DY17:EL17"/>
    <mergeCell ref="AX18:CT18"/>
    <mergeCell ref="CU18:DI18"/>
    <mergeCell ref="DJ18:DX18"/>
    <mergeCell ref="DY18:EL18"/>
    <mergeCell ref="HS16:IF16"/>
    <mergeCell ref="GQ15:HD15"/>
    <mergeCell ref="HE15:HR15"/>
    <mergeCell ref="HS15:IF15"/>
    <mergeCell ref="FO18:GB18"/>
    <mergeCell ref="EM17:EZ17"/>
    <mergeCell ref="FA17:FN17"/>
    <mergeCell ref="FO17:GB17"/>
    <mergeCell ref="GC17:GP17"/>
    <mergeCell ref="EM18:EZ18"/>
    <mergeCell ref="AX15:CT15"/>
    <mergeCell ref="CU15:DI15"/>
    <mergeCell ref="DJ15:DX15"/>
    <mergeCell ref="DY15:EL15"/>
    <mergeCell ref="AX16:CT16"/>
    <mergeCell ref="CU16:DI16"/>
    <mergeCell ref="DJ16:DX16"/>
    <mergeCell ref="DY16:EL16"/>
    <mergeCell ref="GC50:GP50"/>
    <mergeCell ref="FO16:GB16"/>
    <mergeCell ref="EM15:EZ15"/>
    <mergeCell ref="FA15:FN15"/>
    <mergeCell ref="FO15:GB15"/>
    <mergeCell ref="GC15:GP15"/>
    <mergeCell ref="EM16:EZ16"/>
    <mergeCell ref="FA16:FN16"/>
    <mergeCell ref="GC16:GP16"/>
    <mergeCell ref="FA18:FN18"/>
    <mergeCell ref="GQ14:HD14"/>
    <mergeCell ref="HE14:HR14"/>
    <mergeCell ref="HS14:IF14"/>
    <mergeCell ref="GQ55:HD55"/>
    <mergeCell ref="HE55:HR55"/>
    <mergeCell ref="HS55:IF55"/>
    <mergeCell ref="HE49:HR49"/>
    <mergeCell ref="HS49:IF49"/>
    <mergeCell ref="GQ16:HD16"/>
    <mergeCell ref="HE16:HR16"/>
    <mergeCell ref="AX14:CT14"/>
    <mergeCell ref="CU14:DI14"/>
    <mergeCell ref="DJ14:DX14"/>
    <mergeCell ref="DY14:EL14"/>
    <mergeCell ref="EM14:EZ14"/>
    <mergeCell ref="FA14:FN14"/>
    <mergeCell ref="FO14:GB14"/>
    <mergeCell ref="GC13:GP13"/>
    <mergeCell ref="GQ13:HD13"/>
    <mergeCell ref="HE13:HR13"/>
    <mergeCell ref="HS13:IF13"/>
    <mergeCell ref="GQ12:HD12"/>
    <mergeCell ref="HE12:HR12"/>
    <mergeCell ref="HS12:IF12"/>
    <mergeCell ref="FO13:GB13"/>
    <mergeCell ref="GC14:GP14"/>
    <mergeCell ref="AX13:CT13"/>
    <mergeCell ref="CU13:DI13"/>
    <mergeCell ref="DJ13:DX13"/>
    <mergeCell ref="DY13:EL13"/>
    <mergeCell ref="EM13:EZ13"/>
    <mergeCell ref="FA13:FN13"/>
    <mergeCell ref="EM12:EZ12"/>
    <mergeCell ref="FA12:FN12"/>
    <mergeCell ref="FO12:GB12"/>
    <mergeCell ref="GC12:GP12"/>
    <mergeCell ref="AX12:CT12"/>
    <mergeCell ref="CU12:DI12"/>
    <mergeCell ref="DJ12:DX12"/>
    <mergeCell ref="DY12:EL12"/>
    <mergeCell ref="GQ11:HD11"/>
    <mergeCell ref="HE11:HR11"/>
    <mergeCell ref="HS11:IF11"/>
    <mergeCell ref="GQ10:HD10"/>
    <mergeCell ref="HE10:HR10"/>
    <mergeCell ref="HS10:IF10"/>
    <mergeCell ref="CU11:DI11"/>
    <mergeCell ref="DJ11:DX11"/>
    <mergeCell ref="DY11:EL11"/>
    <mergeCell ref="EM11:EZ11"/>
    <mergeCell ref="FA11:FN11"/>
    <mergeCell ref="GC11:GP11"/>
    <mergeCell ref="FO11:GB11"/>
    <mergeCell ref="FA10:FN10"/>
    <mergeCell ref="FO10:GB10"/>
    <mergeCell ref="GC10:GP10"/>
    <mergeCell ref="AX10:CT10"/>
    <mergeCell ref="CU10:DI10"/>
    <mergeCell ref="DJ10:DX10"/>
    <mergeCell ref="DY10:EL10"/>
    <mergeCell ref="AX11:CT11"/>
    <mergeCell ref="FA9:FN9"/>
    <mergeCell ref="GC9:GP9"/>
    <mergeCell ref="GQ9:HD9"/>
    <mergeCell ref="HE9:HR9"/>
    <mergeCell ref="HS9:IF9"/>
    <mergeCell ref="AX9:CT9"/>
    <mergeCell ref="CU9:DI9"/>
    <mergeCell ref="DJ9:DX9"/>
    <mergeCell ref="DY9:EL9"/>
    <mergeCell ref="GQ8:HD8"/>
    <mergeCell ref="HE8:HR8"/>
    <mergeCell ref="HS8:IF8"/>
    <mergeCell ref="GC8:GP8"/>
    <mergeCell ref="AX8:CT8"/>
    <mergeCell ref="CU8:DI8"/>
    <mergeCell ref="DJ8:DX8"/>
    <mergeCell ref="DY8:EL8"/>
    <mergeCell ref="GC7:GP7"/>
    <mergeCell ref="GQ7:HD7"/>
    <mergeCell ref="HE7:HR7"/>
    <mergeCell ref="HS7:IF7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6:GB6"/>
    <mergeCell ref="GC6:GP6"/>
    <mergeCell ref="AX6:CT6"/>
    <mergeCell ref="CU6:DI6"/>
    <mergeCell ref="DJ6:DX6"/>
    <mergeCell ref="DY6:EL6"/>
    <mergeCell ref="EM6:EZ6"/>
    <mergeCell ref="FA6:FN6"/>
    <mergeCell ref="EM50:EZ50"/>
    <mergeCell ref="FA50:FN50"/>
    <mergeCell ref="FO50:GB50"/>
    <mergeCell ref="FO7:GB7"/>
    <mergeCell ref="FO9:GB9"/>
    <mergeCell ref="EM8:EZ8"/>
    <mergeCell ref="FA8:FN8"/>
    <mergeCell ref="FO8:GB8"/>
    <mergeCell ref="EM9:EZ9"/>
    <mergeCell ref="EM10:EZ10"/>
    <mergeCell ref="GQ50:HD50"/>
    <mergeCell ref="FA49:FN49"/>
    <mergeCell ref="FO49:GB49"/>
    <mergeCell ref="GC49:GP49"/>
    <mergeCell ref="GQ49:HD49"/>
    <mergeCell ref="CU49:DI49"/>
    <mergeCell ref="DJ49:DX49"/>
    <mergeCell ref="DY49:EL49"/>
    <mergeCell ref="EM49:EZ49"/>
    <mergeCell ref="CU50:DI50"/>
    <mergeCell ref="GQ43:HD43"/>
    <mergeCell ref="GC48:GP48"/>
    <mergeCell ref="GQ48:HD48"/>
    <mergeCell ref="HE48:HR48"/>
    <mergeCell ref="HS48:IF48"/>
    <mergeCell ref="DY48:EL48"/>
    <mergeCell ref="EM48:EZ48"/>
    <mergeCell ref="FA48:FN48"/>
    <mergeCell ref="FO48:GB48"/>
    <mergeCell ref="GC46:GP46"/>
    <mergeCell ref="HS44:IF44"/>
    <mergeCell ref="FO45:GB45"/>
    <mergeCell ref="GC45:GP45"/>
    <mergeCell ref="GQ45:HD45"/>
    <mergeCell ref="HE45:HR45"/>
    <mergeCell ref="HS45:IF45"/>
    <mergeCell ref="GQ44:HD44"/>
    <mergeCell ref="GQ42:HD42"/>
    <mergeCell ref="HE44:HR44"/>
    <mergeCell ref="HS42:IF42"/>
    <mergeCell ref="HS43:IF43"/>
    <mergeCell ref="HE42:HR42"/>
    <mergeCell ref="DJ43:DX43"/>
    <mergeCell ref="DY43:EL43"/>
    <mergeCell ref="EM43:EZ43"/>
    <mergeCell ref="FA43:FN43"/>
    <mergeCell ref="FO43:GB43"/>
    <mergeCell ref="AX53:CT53"/>
    <mergeCell ref="AW54:CT54"/>
    <mergeCell ref="DY42:EL42"/>
    <mergeCell ref="EM42:EZ42"/>
    <mergeCell ref="CU44:DI44"/>
    <mergeCell ref="DJ44:DX44"/>
    <mergeCell ref="DY44:EL44"/>
    <mergeCell ref="EM44:EZ44"/>
    <mergeCell ref="DJ50:DX50"/>
    <mergeCell ref="DY50:EL50"/>
    <mergeCell ref="CU48:DI48"/>
    <mergeCell ref="DJ48:DX48"/>
    <mergeCell ref="AX49:CT49"/>
    <mergeCell ref="AX50:CT50"/>
    <mergeCell ref="AX51:CT51"/>
    <mergeCell ref="AX52:CT52"/>
    <mergeCell ref="CU52:DI52"/>
    <mergeCell ref="DJ52:DX52"/>
    <mergeCell ref="CU42:DI42"/>
    <mergeCell ref="DJ42:DX42"/>
    <mergeCell ref="AX44:CT44"/>
    <mergeCell ref="AX45:CT45"/>
    <mergeCell ref="CU51:DI51"/>
    <mergeCell ref="DJ51:DX51"/>
    <mergeCell ref="AX48:CT48"/>
    <mergeCell ref="AX46:CT46"/>
    <mergeCell ref="CU46:DI46"/>
    <mergeCell ref="DJ46:DX46"/>
    <mergeCell ref="AX47:CT47"/>
    <mergeCell ref="CU47:DI47"/>
    <mergeCell ref="DJ47:DX47"/>
    <mergeCell ref="CU45:DI45"/>
    <mergeCell ref="DJ45:DX45"/>
    <mergeCell ref="DY45:EL45"/>
    <mergeCell ref="EM45:EZ45"/>
    <mergeCell ref="FA45:FN45"/>
    <mergeCell ref="GC42:GP42"/>
    <mergeCell ref="FA44:FN44"/>
    <mergeCell ref="FO44:GB44"/>
    <mergeCell ref="GC44:GP44"/>
    <mergeCell ref="FA42:FN42"/>
    <mergeCell ref="FO42:GB42"/>
    <mergeCell ref="GC43:GP43"/>
    <mergeCell ref="CU43:DI43"/>
    <mergeCell ref="AX5:CT5"/>
    <mergeCell ref="CU5:DI5"/>
    <mergeCell ref="DJ5:DX5"/>
    <mergeCell ref="DY5:EL5"/>
    <mergeCell ref="HE43:HR43"/>
    <mergeCell ref="GQ5:HD5"/>
    <mergeCell ref="HE5:HR5"/>
    <mergeCell ref="AW40:CT40"/>
    <mergeCell ref="AX42:CT42"/>
    <mergeCell ref="AX43:CT43"/>
    <mergeCell ref="FA2:GQ2"/>
    <mergeCell ref="GR2:IE2"/>
    <mergeCell ref="EM5:EZ5"/>
    <mergeCell ref="FA5:FN5"/>
    <mergeCell ref="FO5:GB5"/>
    <mergeCell ref="GC5:GP5"/>
    <mergeCell ref="HS5:IF5"/>
    <mergeCell ref="GR3:HF4"/>
    <mergeCell ref="HG3:IE3"/>
    <mergeCell ref="DY4:EL4"/>
    <mergeCell ref="EM4:EZ4"/>
    <mergeCell ref="FP4:GC4"/>
    <mergeCell ref="GD4:GQ4"/>
    <mergeCell ref="HG4:HT4"/>
    <mergeCell ref="HU4:IF4"/>
    <mergeCell ref="AW1:EZ1"/>
    <mergeCell ref="AW2:CT4"/>
    <mergeCell ref="CU2:DI4"/>
    <mergeCell ref="DJ2:EZ2"/>
    <mergeCell ref="HE50:HR50"/>
    <mergeCell ref="HS50:IF50"/>
    <mergeCell ref="DJ3:DX4"/>
    <mergeCell ref="DY3:EZ3"/>
    <mergeCell ref="FA3:FO4"/>
    <mergeCell ref="FP3:GQ3"/>
    <mergeCell ref="DY51:EL51"/>
    <mergeCell ref="EM51:EZ51"/>
    <mergeCell ref="FA51:FN51"/>
    <mergeCell ref="FO51:GB51"/>
    <mergeCell ref="GC51:GP51"/>
    <mergeCell ref="GQ51:HD51"/>
    <mergeCell ref="DY52:EL52"/>
    <mergeCell ref="EM52:EZ52"/>
    <mergeCell ref="CU53:DI53"/>
    <mergeCell ref="DJ53:DX53"/>
    <mergeCell ref="DY53:EL53"/>
    <mergeCell ref="EM53:EZ53"/>
    <mergeCell ref="FA53:FN53"/>
    <mergeCell ref="FO53:GB53"/>
    <mergeCell ref="GC53:GP53"/>
    <mergeCell ref="GQ53:HD53"/>
    <mergeCell ref="HE53:HR53"/>
    <mergeCell ref="HS53:IF53"/>
    <mergeCell ref="CU54:DI54"/>
    <mergeCell ref="DJ54:DX54"/>
    <mergeCell ref="DY54:EL54"/>
    <mergeCell ref="EM54:EZ54"/>
    <mergeCell ref="FA54:FN54"/>
    <mergeCell ref="FO54:GB54"/>
    <mergeCell ref="AW55:CT55"/>
    <mergeCell ref="CU55:DI55"/>
    <mergeCell ref="DJ55:DX55"/>
    <mergeCell ref="DY55:EL55"/>
    <mergeCell ref="EM55:EZ55"/>
    <mergeCell ref="FA55:FN55"/>
    <mergeCell ref="FO55:GB55"/>
    <mergeCell ref="GC55:GP55"/>
    <mergeCell ref="GC54:GP54"/>
    <mergeCell ref="GQ54:HD54"/>
    <mergeCell ref="HE54:HR54"/>
    <mergeCell ref="HS54:IF54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V24"/>
  <sheetViews>
    <sheetView zoomScaleSheetLayoutView="100" zoomScalePageLayoutView="0" workbookViewId="0" topLeftCell="AW1">
      <selection activeCell="DY9" sqref="DY9:EL9"/>
    </sheetView>
  </sheetViews>
  <sheetFormatPr defaultColWidth="0.875" defaultRowHeight="12.75"/>
  <cols>
    <col min="1" max="48" width="0" style="25" hidden="1" customWidth="1"/>
    <col min="49" max="112" width="0.875" style="25" customWidth="1"/>
    <col min="113" max="113" width="20.75390625" style="25" customWidth="1"/>
    <col min="114" max="170" width="0.875" style="25" customWidth="1"/>
    <col min="171" max="171" width="0.12890625" style="25" customWidth="1"/>
    <col min="172" max="184" width="0.875" style="25" customWidth="1"/>
    <col min="185" max="185" width="0" style="25" hidden="1" customWidth="1"/>
    <col min="186" max="198" width="0.875" style="25" customWidth="1"/>
    <col min="199" max="199" width="0.12890625" style="25" customWidth="1"/>
    <col min="200" max="212" width="0.875" style="25" customWidth="1"/>
    <col min="213" max="214" width="0" style="25" hidden="1" customWidth="1"/>
    <col min="215" max="224" width="0.875" style="25" customWidth="1"/>
    <col min="225" max="225" width="3.125" style="25" customWidth="1"/>
    <col min="226" max="226" width="0" style="25" hidden="1" customWidth="1"/>
    <col min="227" max="227" width="0.12890625" style="25" customWidth="1"/>
    <col min="228" max="228" width="0" style="25" hidden="1" customWidth="1"/>
    <col min="229" max="236" width="0.875" style="25" customWidth="1"/>
    <col min="237" max="237" width="3.25390625" style="25" customWidth="1"/>
    <col min="238" max="238" width="0.875" style="25" customWidth="1"/>
    <col min="239" max="239" width="1.875" style="25" customWidth="1"/>
    <col min="240" max="240" width="0.2421875" style="25" customWidth="1"/>
    <col min="241" max="16384" width="0.875" style="25" customWidth="1"/>
  </cols>
  <sheetData>
    <row r="1" spans="1:256" s="47" customFormat="1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37" t="s">
        <v>175</v>
      </c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s="29" customFormat="1" ht="27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16" t="s">
        <v>23</v>
      </c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 t="s">
        <v>28</v>
      </c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4" t="s">
        <v>73</v>
      </c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 t="s">
        <v>30</v>
      </c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 t="s">
        <v>31</v>
      </c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30"/>
      <c r="IG2" s="48"/>
      <c r="IH2" s="48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33" customFormat="1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1" t="s">
        <v>32</v>
      </c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 t="s">
        <v>33</v>
      </c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 t="s">
        <v>32</v>
      </c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 t="s">
        <v>33</v>
      </c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 t="s">
        <v>32</v>
      </c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 t="s">
        <v>33</v>
      </c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G3" s="49"/>
      <c r="IH3" s="4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33" customFormat="1" ht="121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 t="s">
        <v>34</v>
      </c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 t="s">
        <v>35</v>
      </c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 t="s">
        <v>34</v>
      </c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 t="s">
        <v>35</v>
      </c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 t="s">
        <v>34</v>
      </c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 t="s">
        <v>35</v>
      </c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36" customFormat="1" ht="31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35"/>
      <c r="AX5" s="181" t="s">
        <v>36</v>
      </c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3">
        <f>DY5+EM5</f>
        <v>1364.78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177">
        <v>1364.78</v>
      </c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>
        <f>FO5+GC5</f>
        <v>0</v>
      </c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>
        <f>HE5+HS5</f>
        <v>0</v>
      </c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9" customFormat="1" ht="23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35"/>
      <c r="AX6" s="192" t="s">
        <v>37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4">
        <f>DY6+EM6</f>
        <v>550000</v>
      </c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86">
        <f>DY7</f>
        <v>550000</v>
      </c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>
        <f>SUM(EM8:EZ8)</f>
        <v>0</v>
      </c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>
        <f>FO6+GC6</f>
        <v>0</v>
      </c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>
        <f>SUM(FO8:GB8)</f>
        <v>0</v>
      </c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>
        <f>SUM(GC8:GP8)</f>
        <v>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>
        <f>HE6+HS6</f>
        <v>0</v>
      </c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>
        <f>SUM(HE8:HR8)</f>
        <v>0</v>
      </c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>
        <f>SUM(HS8:IF8)</f>
        <v>0</v>
      </c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42" customFormat="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176" t="s">
        <v>38</v>
      </c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8">
        <f>DY7+EM7</f>
        <v>550000</v>
      </c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4">
        <v>550000</v>
      </c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5">
        <f>FO7+GC7</f>
        <v>0</v>
      </c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5">
        <f>HE7+HS7</f>
        <v>0</v>
      </c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3" customFormat="1" ht="29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174" t="s">
        <v>120</v>
      </c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5" t="s">
        <v>40</v>
      </c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210">
        <f>DY8+EM8</f>
        <v>455000</v>
      </c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173">
        <v>455000</v>
      </c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2">
        <f>FO8+GC8</f>
        <v>0</v>
      </c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2">
        <f>HE8+HS8</f>
        <v>0</v>
      </c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9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35"/>
      <c r="AX9" s="192" t="s">
        <v>42</v>
      </c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4">
        <f>DY9+EM9</f>
        <v>551364.78</v>
      </c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86">
        <f>SUM(DY11:EL23)</f>
        <v>551364.78</v>
      </c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>
        <f>SUM(EM11:EZ23)</f>
        <v>0</v>
      </c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>
        <f>FO9+GC9</f>
        <v>0</v>
      </c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>
        <f>SUM(FO11:GB23)</f>
        <v>0</v>
      </c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>
        <f>SUM(GC11:GP23)</f>
        <v>0</v>
      </c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>
        <f>HE9+HS9</f>
        <v>0</v>
      </c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>
        <f>SUM(HE11:HR23)</f>
        <v>0</v>
      </c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>
        <f>SUM(HS11:IF23)</f>
        <v>0</v>
      </c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2" customFormat="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1"/>
      <c r="AX10" s="176" t="s">
        <v>38</v>
      </c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43" customFormat="1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174" t="s">
        <v>43</v>
      </c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5" t="s">
        <v>44</v>
      </c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83">
        <f aca="true" t="shared" si="0" ref="DJ11:DJ24">DY11+EM11</f>
        <v>0</v>
      </c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2">
        <f aca="true" t="shared" si="1" ref="FA11:FA24">FO11+GC11</f>
        <v>0</v>
      </c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2">
        <f aca="true" t="shared" si="2" ref="GQ11:GQ24">HE11+HS11</f>
        <v>0</v>
      </c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43" customFormat="1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8"/>
      <c r="AX12" s="174" t="s">
        <v>45</v>
      </c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5" t="s">
        <v>46</v>
      </c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83">
        <f t="shared" si="0"/>
        <v>0</v>
      </c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2">
        <f t="shared" si="1"/>
        <v>0</v>
      </c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2">
        <f t="shared" si="2"/>
        <v>0</v>
      </c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43" customFormat="1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8"/>
      <c r="AX13" s="174" t="s">
        <v>47</v>
      </c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5" t="s">
        <v>48</v>
      </c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83">
        <f t="shared" si="0"/>
        <v>0</v>
      </c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2">
        <f t="shared" si="1"/>
        <v>0</v>
      </c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2">
        <f t="shared" si="2"/>
        <v>0</v>
      </c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43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8"/>
      <c r="AX14" s="174" t="s">
        <v>49</v>
      </c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5" t="s">
        <v>50</v>
      </c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83">
        <f t="shared" si="0"/>
        <v>0</v>
      </c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2">
        <f t="shared" si="1"/>
        <v>0</v>
      </c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2">
        <f t="shared" si="2"/>
        <v>0</v>
      </c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43" customFormat="1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8"/>
      <c r="AX15" s="174" t="s">
        <v>51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5" t="s">
        <v>52</v>
      </c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83">
        <f t="shared" si="0"/>
        <v>0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2">
        <f t="shared" si="1"/>
        <v>0</v>
      </c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2">
        <f t="shared" si="2"/>
        <v>0</v>
      </c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43" customFormat="1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174" t="s">
        <v>53</v>
      </c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 t="s">
        <v>54</v>
      </c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83">
        <f t="shared" si="0"/>
        <v>95000</v>
      </c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73">
        <v>95000</v>
      </c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2">
        <f t="shared" si="1"/>
        <v>0</v>
      </c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2">
        <f t="shared" si="2"/>
        <v>0</v>
      </c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43" customFormat="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8"/>
      <c r="AX17" s="174" t="s">
        <v>55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5" t="s">
        <v>56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83">
        <f t="shared" si="0"/>
        <v>0</v>
      </c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2">
        <f t="shared" si="1"/>
        <v>0</v>
      </c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2">
        <f t="shared" si="2"/>
        <v>0</v>
      </c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43" customFormat="1" ht="4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174" t="s">
        <v>173</v>
      </c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 t="s">
        <v>58</v>
      </c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83">
        <f t="shared" si="0"/>
        <v>0</v>
      </c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2">
        <f t="shared" si="1"/>
        <v>0</v>
      </c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2">
        <f t="shared" si="2"/>
        <v>0</v>
      </c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43" customFormat="1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174" t="s">
        <v>59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5" t="s">
        <v>60</v>
      </c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83">
        <f t="shared" si="0"/>
        <v>0</v>
      </c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2">
        <f t="shared" si="1"/>
        <v>0</v>
      </c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2">
        <f t="shared" si="2"/>
        <v>0</v>
      </c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43" customFormat="1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74" t="s">
        <v>61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5" t="s">
        <v>62</v>
      </c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83">
        <f t="shared" si="0"/>
        <v>0</v>
      </c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2">
        <f t="shared" si="1"/>
        <v>0</v>
      </c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2">
        <f t="shared" si="2"/>
        <v>0</v>
      </c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43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8"/>
      <c r="AX21" s="174" t="s">
        <v>63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5" t="s">
        <v>64</v>
      </c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83">
        <f t="shared" si="0"/>
        <v>45000</v>
      </c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73">
        <v>45000</v>
      </c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2">
        <f t="shared" si="1"/>
        <v>0</v>
      </c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2">
        <f t="shared" si="2"/>
        <v>0</v>
      </c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43" customFormat="1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74" t="s">
        <v>65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5" t="s">
        <v>66</v>
      </c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83">
        <f t="shared" si="0"/>
        <v>0</v>
      </c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2">
        <f t="shared" si="1"/>
        <v>0</v>
      </c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2">
        <f t="shared" si="2"/>
        <v>0</v>
      </c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43" customFormat="1" ht="29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174" t="s">
        <v>67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5" t="s">
        <v>68</v>
      </c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83">
        <f t="shared" si="0"/>
        <v>411364.78</v>
      </c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73">
        <f>410000+1364.78</f>
        <v>411364.78</v>
      </c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2">
        <f t="shared" si="1"/>
        <v>0</v>
      </c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2">
        <f t="shared" si="2"/>
        <v>0</v>
      </c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36" customFormat="1" ht="25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81" t="s">
        <v>69</v>
      </c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77">
        <f t="shared" si="0"/>
        <v>0</v>
      </c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>
        <f>DY5+DY6-DY9</f>
        <v>0</v>
      </c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>
        <f>EM5+EM6-EM9</f>
        <v>0</v>
      </c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>
        <f t="shared" si="1"/>
        <v>0</v>
      </c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>
        <f>FO5+FO6-FO9</f>
        <v>0</v>
      </c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>
        <f>GC5+GC6-GC9</f>
        <v>0</v>
      </c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>
        <f t="shared" si="2"/>
        <v>0</v>
      </c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>
        <f>HE5+HE6-HE9</f>
        <v>0</v>
      </c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>
        <f>HS5+HS6-HS9</f>
        <v>0</v>
      </c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</sheetData>
  <sheetProtection selectLockedCells="1" selectUnlockedCells="1"/>
  <mergeCells count="238"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AX6:CT6"/>
    <mergeCell ref="CU6:DI6"/>
    <mergeCell ref="DJ6:DX6"/>
    <mergeCell ref="DY6:EL6"/>
    <mergeCell ref="EM6:EZ6"/>
    <mergeCell ref="FA6:FN6"/>
    <mergeCell ref="FO6:GB6"/>
    <mergeCell ref="GC6:GP6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7:GB7"/>
    <mergeCell ref="GC7:GP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C8:GP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C9:GP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C10:GP10"/>
    <mergeCell ref="GQ10:HD10"/>
    <mergeCell ref="HE10:HR10"/>
    <mergeCell ref="HS10:IF10"/>
    <mergeCell ref="AX11:CT11"/>
    <mergeCell ref="CU11:DI11"/>
    <mergeCell ref="DJ11:DX11"/>
    <mergeCell ref="DY11:EL11"/>
    <mergeCell ref="EM11:EZ11"/>
    <mergeCell ref="FA11:FN11"/>
    <mergeCell ref="FO11:GB11"/>
    <mergeCell ref="GC11:GP11"/>
    <mergeCell ref="GQ11:HD11"/>
    <mergeCell ref="HE11:HR11"/>
    <mergeCell ref="HS11:IF11"/>
    <mergeCell ref="AX12:CT12"/>
    <mergeCell ref="CU12:DI12"/>
    <mergeCell ref="DJ12:DX12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AX13:CT13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AX14:CT14"/>
    <mergeCell ref="CU14:DI14"/>
    <mergeCell ref="DJ14:DX14"/>
    <mergeCell ref="DY14:EL14"/>
    <mergeCell ref="EM14:EZ14"/>
    <mergeCell ref="FA14:FN14"/>
    <mergeCell ref="FO14:GB14"/>
    <mergeCell ref="GC14:GP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FO15:GB15"/>
    <mergeCell ref="GC15:GP15"/>
    <mergeCell ref="GQ15:HD15"/>
    <mergeCell ref="HE15:HR15"/>
    <mergeCell ref="HS15:IF15"/>
    <mergeCell ref="AX16:CT16"/>
    <mergeCell ref="CU16:DI16"/>
    <mergeCell ref="DJ16:DX16"/>
    <mergeCell ref="DY16:EL16"/>
    <mergeCell ref="EM16:EZ16"/>
    <mergeCell ref="FA16:FN16"/>
    <mergeCell ref="FO16:GB16"/>
    <mergeCell ref="GC16:GP16"/>
    <mergeCell ref="GQ16:HD16"/>
    <mergeCell ref="HE16:HR16"/>
    <mergeCell ref="HS16:IF16"/>
    <mergeCell ref="AX17:CT17"/>
    <mergeCell ref="CU17:DI17"/>
    <mergeCell ref="DJ17:DX17"/>
    <mergeCell ref="DY17:EL17"/>
    <mergeCell ref="EM17:EZ17"/>
    <mergeCell ref="FA17:FN17"/>
    <mergeCell ref="FO17:GB17"/>
    <mergeCell ref="GC17:GP17"/>
    <mergeCell ref="GQ17:HD17"/>
    <mergeCell ref="HE17:HR17"/>
    <mergeCell ref="HS17:IF17"/>
    <mergeCell ref="AX18:CT18"/>
    <mergeCell ref="CU18:DI18"/>
    <mergeCell ref="DJ18:DX18"/>
    <mergeCell ref="DY18:EL18"/>
    <mergeCell ref="EM18:EZ18"/>
    <mergeCell ref="FA18:FN18"/>
    <mergeCell ref="FO18:GB18"/>
    <mergeCell ref="GC18:GP18"/>
    <mergeCell ref="GQ18:HD18"/>
    <mergeCell ref="HE18:HR18"/>
    <mergeCell ref="HS18:IF18"/>
    <mergeCell ref="AX19:CT19"/>
    <mergeCell ref="CU19:DI19"/>
    <mergeCell ref="DJ19:DX19"/>
    <mergeCell ref="DY19:EL19"/>
    <mergeCell ref="EM19:EZ19"/>
    <mergeCell ref="FA19:FN19"/>
    <mergeCell ref="FO19:GB19"/>
    <mergeCell ref="GC19:GP19"/>
    <mergeCell ref="GQ19:HD19"/>
    <mergeCell ref="HE19:HR19"/>
    <mergeCell ref="HS19:IF19"/>
    <mergeCell ref="AX20:CT20"/>
    <mergeCell ref="CU20:DI20"/>
    <mergeCell ref="DJ20:DX20"/>
    <mergeCell ref="DY20:EL20"/>
    <mergeCell ref="EM20:EZ20"/>
    <mergeCell ref="FA20:FN20"/>
    <mergeCell ref="FO20:GB20"/>
    <mergeCell ref="GC20:GP20"/>
    <mergeCell ref="GQ20:HD20"/>
    <mergeCell ref="HE20:HR20"/>
    <mergeCell ref="HS20:IF20"/>
    <mergeCell ref="AX21:CT21"/>
    <mergeCell ref="CU21:DI21"/>
    <mergeCell ref="DJ21:DX21"/>
    <mergeCell ref="DY21:EL21"/>
    <mergeCell ref="EM21:EZ21"/>
    <mergeCell ref="FA21:FN21"/>
    <mergeCell ref="FO21:GB21"/>
    <mergeCell ref="GC21:GP21"/>
    <mergeCell ref="GQ21:HD21"/>
    <mergeCell ref="HE21:HR21"/>
    <mergeCell ref="HS21:IF21"/>
    <mergeCell ref="AX22:CT22"/>
    <mergeCell ref="CU22:DI22"/>
    <mergeCell ref="DJ22:DX22"/>
    <mergeCell ref="DY22:EL22"/>
    <mergeCell ref="EM22:EZ22"/>
    <mergeCell ref="FA22:FN22"/>
    <mergeCell ref="FO22:GB22"/>
    <mergeCell ref="GC22:GP22"/>
    <mergeCell ref="GQ22:HD22"/>
    <mergeCell ref="HE22:HR22"/>
    <mergeCell ref="HS22:IF22"/>
    <mergeCell ref="AX23:CT23"/>
    <mergeCell ref="CU23:DI23"/>
    <mergeCell ref="DJ23:DX23"/>
    <mergeCell ref="DY23:EL23"/>
    <mergeCell ref="EM23:EZ23"/>
    <mergeCell ref="FA23:FN23"/>
    <mergeCell ref="FO23:GB23"/>
    <mergeCell ref="GC23:GP23"/>
    <mergeCell ref="GQ23:HD23"/>
    <mergeCell ref="HE23:HR23"/>
    <mergeCell ref="HS23:IF23"/>
    <mergeCell ref="AX24:CT24"/>
    <mergeCell ref="CU24:DI24"/>
    <mergeCell ref="DJ24:DX24"/>
    <mergeCell ref="DY24:EL24"/>
    <mergeCell ref="GQ24:HD24"/>
    <mergeCell ref="HE24:HR24"/>
    <mergeCell ref="HS24:IF24"/>
    <mergeCell ref="EM24:EZ24"/>
    <mergeCell ref="FA24:FN24"/>
    <mergeCell ref="FO24:GB24"/>
    <mergeCell ref="GC24:GP24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">
      <selection activeCell="E9" sqref="E9:F9"/>
    </sheetView>
  </sheetViews>
  <sheetFormatPr defaultColWidth="8.875" defaultRowHeight="12.75"/>
  <cols>
    <col min="1" max="1" width="38.375" style="19" customWidth="1"/>
    <col min="2" max="2" width="6.75390625" style="19" customWidth="1"/>
    <col min="3" max="3" width="8.00390625" style="19" customWidth="1"/>
    <col min="4" max="4" width="14.75390625" style="19" customWidth="1"/>
    <col min="5" max="5" width="15.75390625" style="19" customWidth="1"/>
    <col min="6" max="6" width="14.375" style="19" customWidth="1"/>
    <col min="7" max="7" width="7.75390625" style="19" customWidth="1"/>
    <col min="8" max="8" width="8.125" style="19" customWidth="1"/>
    <col min="9" max="9" width="13.75390625" style="19" customWidth="1"/>
    <col min="10" max="10" width="8.00390625" style="19" customWidth="1"/>
    <col min="11" max="16384" width="8.875" style="19" customWidth="1"/>
  </cols>
  <sheetData>
    <row r="1" spans="1:10" ht="12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171" t="s">
        <v>254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44.25" customHeight="1">
      <c r="A4" s="119" t="s">
        <v>23</v>
      </c>
      <c r="B4" s="119" t="s">
        <v>188</v>
      </c>
      <c r="C4" s="119" t="s">
        <v>189</v>
      </c>
      <c r="D4" s="240" t="s">
        <v>190</v>
      </c>
      <c r="E4" s="240"/>
      <c r="F4" s="240"/>
      <c r="G4" s="240"/>
      <c r="H4" s="240"/>
      <c r="I4" s="240"/>
      <c r="J4" s="240"/>
    </row>
    <row r="5" spans="1:10" ht="12.75">
      <c r="A5" s="241"/>
      <c r="B5" s="241"/>
      <c r="C5" s="241"/>
      <c r="D5" s="240" t="s">
        <v>191</v>
      </c>
      <c r="E5" s="240"/>
      <c r="F5" s="240"/>
      <c r="G5" s="240"/>
      <c r="H5" s="240"/>
      <c r="I5" s="240"/>
      <c r="J5" s="240"/>
    </row>
    <row r="6" spans="1:10" ht="51" customHeight="1">
      <c r="A6" s="241"/>
      <c r="B6" s="241"/>
      <c r="C6" s="241"/>
      <c r="D6" s="240"/>
      <c r="E6" s="240" t="s">
        <v>192</v>
      </c>
      <c r="F6" s="238" t="s">
        <v>193</v>
      </c>
      <c r="G6" s="240" t="s">
        <v>194</v>
      </c>
      <c r="H6" s="238" t="s">
        <v>195</v>
      </c>
      <c r="I6" s="240" t="s">
        <v>196</v>
      </c>
      <c r="J6" s="240"/>
    </row>
    <row r="7" spans="1:10" ht="18.75" customHeight="1">
      <c r="A7" s="241"/>
      <c r="B7" s="241"/>
      <c r="C7" s="241"/>
      <c r="D7" s="240"/>
      <c r="E7" s="240"/>
      <c r="F7" s="239"/>
      <c r="G7" s="240"/>
      <c r="H7" s="239"/>
      <c r="I7" s="119" t="s">
        <v>191</v>
      </c>
      <c r="J7" s="119" t="s">
        <v>197</v>
      </c>
    </row>
    <row r="8" spans="1:10" ht="12.75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</row>
    <row r="9" spans="1:10" ht="28.5">
      <c r="A9" s="121" t="s">
        <v>198</v>
      </c>
      <c r="B9" s="130">
        <v>100</v>
      </c>
      <c r="C9" s="130" t="s">
        <v>72</v>
      </c>
      <c r="D9" s="131">
        <f aca="true" t="shared" si="0" ref="D9:J9">SUM(D10:D17)</f>
        <v>24346822.5</v>
      </c>
      <c r="E9" s="144">
        <f t="shared" si="0"/>
        <v>20894730</v>
      </c>
      <c r="F9" s="144">
        <f t="shared" si="0"/>
        <v>2848892.5</v>
      </c>
      <c r="G9" s="131">
        <f t="shared" si="0"/>
        <v>0</v>
      </c>
      <c r="H9" s="131">
        <f t="shared" si="0"/>
        <v>0</v>
      </c>
      <c r="I9" s="131">
        <f t="shared" si="0"/>
        <v>603200</v>
      </c>
      <c r="J9" s="130">
        <f t="shared" si="0"/>
        <v>0</v>
      </c>
    </row>
    <row r="10" spans="1:10" ht="15">
      <c r="A10" s="122" t="s">
        <v>199</v>
      </c>
      <c r="B10" s="130">
        <v>110</v>
      </c>
      <c r="C10" s="130"/>
      <c r="D10" s="130"/>
      <c r="E10" s="130" t="s">
        <v>72</v>
      </c>
      <c r="F10" s="130" t="s">
        <v>72</v>
      </c>
      <c r="G10" s="130" t="s">
        <v>72</v>
      </c>
      <c r="H10" s="130" t="s">
        <v>72</v>
      </c>
      <c r="I10" s="130"/>
      <c r="J10" s="130" t="s">
        <v>72</v>
      </c>
    </row>
    <row r="11" spans="1:10" ht="15">
      <c r="A11" s="122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5">
      <c r="A12" s="122" t="s">
        <v>200</v>
      </c>
      <c r="B12" s="130">
        <v>120</v>
      </c>
      <c r="C12" s="130">
        <v>180</v>
      </c>
      <c r="D12" s="131">
        <f>SUM(E12:I12)</f>
        <v>21497930</v>
      </c>
      <c r="E12" s="131">
        <f>'3.1 (2018)'!E12+'3.2 (2018)'!E12</f>
        <v>20894730</v>
      </c>
      <c r="F12" s="131" t="s">
        <v>72</v>
      </c>
      <c r="G12" s="131" t="s">
        <v>72</v>
      </c>
      <c r="H12" s="131"/>
      <c r="I12" s="131">
        <f>'3.1 (2018)'!I12</f>
        <v>603200</v>
      </c>
      <c r="J12" s="130"/>
    </row>
    <row r="13" spans="1:10" ht="26.25" customHeight="1">
      <c r="A13" s="122" t="s">
        <v>201</v>
      </c>
      <c r="B13" s="130">
        <v>130</v>
      </c>
      <c r="C13" s="130"/>
      <c r="D13" s="130"/>
      <c r="E13" s="130" t="s">
        <v>72</v>
      </c>
      <c r="F13" s="130" t="s">
        <v>72</v>
      </c>
      <c r="G13" s="130" t="s">
        <v>72</v>
      </c>
      <c r="H13" s="130" t="s">
        <v>72</v>
      </c>
      <c r="I13" s="130"/>
      <c r="J13" s="130" t="s">
        <v>72</v>
      </c>
    </row>
    <row r="14" spans="1:10" ht="58.5" customHeight="1">
      <c r="A14" s="122" t="s">
        <v>202</v>
      </c>
      <c r="B14" s="130">
        <v>140</v>
      </c>
      <c r="C14" s="130"/>
      <c r="D14" s="130"/>
      <c r="E14" s="130" t="s">
        <v>72</v>
      </c>
      <c r="F14" s="130" t="s">
        <v>72</v>
      </c>
      <c r="G14" s="130" t="s">
        <v>72</v>
      </c>
      <c r="H14" s="130" t="s">
        <v>72</v>
      </c>
      <c r="I14" s="130"/>
      <c r="J14" s="130" t="s">
        <v>72</v>
      </c>
    </row>
    <row r="15" spans="1:10" ht="24.75" customHeight="1">
      <c r="A15" s="122" t="s">
        <v>203</v>
      </c>
      <c r="B15" s="130">
        <v>150</v>
      </c>
      <c r="C15" s="130">
        <v>180</v>
      </c>
      <c r="D15" s="131">
        <f>SUM(E15:I15)</f>
        <v>2848892.5</v>
      </c>
      <c r="E15" s="130" t="s">
        <v>72</v>
      </c>
      <c r="F15" s="132">
        <f>'3.1 (2018)'!F15+'3.2 (2018)'!F15</f>
        <v>2848892.5</v>
      </c>
      <c r="G15" s="130"/>
      <c r="H15" s="130" t="s">
        <v>72</v>
      </c>
      <c r="I15" s="130" t="s">
        <v>72</v>
      </c>
      <c r="J15" s="130" t="s">
        <v>72</v>
      </c>
    </row>
    <row r="16" spans="1:10" ht="15" customHeight="1">
      <c r="A16" s="122" t="s">
        <v>204</v>
      </c>
      <c r="B16" s="130">
        <v>160</v>
      </c>
      <c r="C16" s="130"/>
      <c r="D16" s="130"/>
      <c r="E16" s="130" t="s">
        <v>72</v>
      </c>
      <c r="F16" s="130" t="s">
        <v>72</v>
      </c>
      <c r="G16" s="130" t="s">
        <v>72</v>
      </c>
      <c r="H16" s="130" t="s">
        <v>72</v>
      </c>
      <c r="I16" s="130"/>
      <c r="J16" s="130" t="s">
        <v>72</v>
      </c>
    </row>
    <row r="17" spans="1:10" ht="16.5" customHeight="1">
      <c r="A17" s="122" t="s">
        <v>205</v>
      </c>
      <c r="B17" s="130">
        <v>180</v>
      </c>
      <c r="C17" s="130" t="s">
        <v>72</v>
      </c>
      <c r="D17" s="130"/>
      <c r="E17" s="130" t="s">
        <v>72</v>
      </c>
      <c r="F17" s="130" t="s">
        <v>72</v>
      </c>
      <c r="G17" s="130" t="s">
        <v>72</v>
      </c>
      <c r="H17" s="130" t="s">
        <v>72</v>
      </c>
      <c r="I17" s="130"/>
      <c r="J17" s="130" t="s">
        <v>72</v>
      </c>
    </row>
    <row r="18" spans="1:10" ht="9" customHeight="1">
      <c r="A18" s="122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27" customHeight="1">
      <c r="A19" s="121" t="s">
        <v>206</v>
      </c>
      <c r="B19" s="130">
        <v>200</v>
      </c>
      <c r="C19" s="130" t="s">
        <v>72</v>
      </c>
      <c r="D19" s="131">
        <f>D20+D25+D29+D30</f>
        <v>24517737.57</v>
      </c>
      <c r="E19" s="131">
        <f>E20+E25+E29+E30</f>
        <v>21064028.29</v>
      </c>
      <c r="F19" s="131">
        <f>F20+F25+F29+F30</f>
        <v>2848892.5</v>
      </c>
      <c r="G19" s="131">
        <f>G20+G23+G29+G30</f>
        <v>0</v>
      </c>
      <c r="H19" s="131">
        <f>H20+H23+H29+H30</f>
        <v>0</v>
      </c>
      <c r="I19" s="131">
        <f>I20+I23+I29+I30</f>
        <v>604816.78</v>
      </c>
      <c r="J19" s="131">
        <f>J20+J23+J29+J30</f>
        <v>0</v>
      </c>
    </row>
    <row r="20" spans="1:10" ht="27.75" customHeight="1">
      <c r="A20" s="122" t="s">
        <v>207</v>
      </c>
      <c r="B20" s="130">
        <v>210</v>
      </c>
      <c r="C20" s="130" t="s">
        <v>250</v>
      </c>
      <c r="D20" s="131">
        <f>SUM(E20:I20)</f>
        <v>17681696.11</v>
      </c>
      <c r="E20" s="131">
        <f>'3.1 (2018)'!E20+'3.2 (2018)'!E20</f>
        <v>16553075.94</v>
      </c>
      <c r="F20" s="131">
        <f>'3.1 (2018)'!F20+'3.2 (2018)'!F20</f>
        <v>1128620.17</v>
      </c>
      <c r="G20" s="131">
        <f>'3.1 (2018)'!G20+'3.2 (2018)'!G20</f>
        <v>0</v>
      </c>
      <c r="H20" s="131">
        <f>'3.1 (2018)'!H20+'3.2 (2018)'!H20</f>
        <v>0</v>
      </c>
      <c r="I20" s="131">
        <f>'3.1 (2018)'!I20+'3.2 (2018)'!I20</f>
        <v>0</v>
      </c>
      <c r="J20" s="131">
        <f>'3.1 (2018)'!J20+'3.2 (2018)'!J20</f>
        <v>0</v>
      </c>
    </row>
    <row r="21" spans="1:10" ht="30">
      <c r="A21" s="122" t="s">
        <v>208</v>
      </c>
      <c r="B21" s="130"/>
      <c r="C21" s="130" t="s">
        <v>251</v>
      </c>
      <c r="D21" s="131">
        <f>SUM(E21:I21)</f>
        <v>16562973.709999999</v>
      </c>
      <c r="E21" s="131">
        <f>'3.1 (2018)'!E21+'3.2 (2018)'!E21</f>
        <v>16540753.54</v>
      </c>
      <c r="F21" s="131">
        <f>'3.1 (2018)'!F21+'3.2 (2018)'!F21</f>
        <v>22220.17</v>
      </c>
      <c r="G21" s="131">
        <f>'3.1 (2018)'!G21+'3.2 (2018)'!G21</f>
        <v>0</v>
      </c>
      <c r="H21" s="131">
        <f>'3.1 (2018)'!H21+'3.2 (2018)'!H21</f>
        <v>0</v>
      </c>
      <c r="I21" s="131">
        <f>'3.1 (2018)'!I21+'3.2 (2018)'!I21</f>
        <v>0</v>
      </c>
      <c r="J21" s="131">
        <f>'3.1 (2018)'!J21+'3.2 (2018)'!J21</f>
        <v>0</v>
      </c>
    </row>
    <row r="22" spans="1:10" ht="15">
      <c r="A22" s="122"/>
      <c r="B22" s="130"/>
      <c r="C22" s="130"/>
      <c r="D22" s="131"/>
      <c r="E22" s="131"/>
      <c r="F22" s="131"/>
      <c r="G22" s="131"/>
      <c r="H22" s="131"/>
      <c r="I22" s="131"/>
      <c r="J22" s="131"/>
    </row>
    <row r="23" spans="1:10" ht="31.5" customHeight="1">
      <c r="A23" s="122" t="s">
        <v>209</v>
      </c>
      <c r="B23" s="130">
        <v>220</v>
      </c>
      <c r="C23" s="130">
        <v>321</v>
      </c>
      <c r="D23" s="131">
        <f>SUM(E23:I23)</f>
        <v>0</v>
      </c>
      <c r="E23" s="131">
        <f>'3.1 (2018)'!E23+'3.2 (2018)'!E23</f>
        <v>0</v>
      </c>
      <c r="F23" s="131">
        <f>'3.1 (2018)'!F23+'3.2 (2018)'!F23</f>
        <v>0</v>
      </c>
      <c r="G23" s="131">
        <f>'3.1 (2018)'!G23+'3.2 (2018)'!G23</f>
        <v>0</v>
      </c>
      <c r="H23" s="131">
        <f>'3.1 (2018)'!H23+'3.2 (2018)'!H23</f>
        <v>0</v>
      </c>
      <c r="I23" s="131">
        <f>'3.1 (2018)'!I23+'3.2 (2018)'!I23</f>
        <v>0</v>
      </c>
      <c r="J23" s="131">
        <f>'3.1 (2018)'!J23+'3.2 (2018)'!J23</f>
        <v>0</v>
      </c>
    </row>
    <row r="24" spans="1:10" ht="15">
      <c r="A24" s="122" t="s">
        <v>210</v>
      </c>
      <c r="B24" s="130"/>
      <c r="C24" s="130"/>
      <c r="D24" s="131"/>
      <c r="E24" s="131"/>
      <c r="F24" s="131"/>
      <c r="G24" s="131"/>
      <c r="H24" s="131"/>
      <c r="I24" s="131"/>
      <c r="J24" s="131"/>
    </row>
    <row r="25" spans="1:10" ht="30">
      <c r="A25" s="122" t="s">
        <v>211</v>
      </c>
      <c r="B25" s="130">
        <v>230</v>
      </c>
      <c r="C25" s="130" t="s">
        <v>252</v>
      </c>
      <c r="D25" s="131">
        <f>SUM(E25:I25)</f>
        <v>6632.12</v>
      </c>
      <c r="E25" s="131">
        <f>'3.1 (2018)'!E25+'3.2 (2018)'!E25</f>
        <v>6632.12</v>
      </c>
      <c r="F25" s="131">
        <f>'3.1 (2018)'!F25+'3.2 (2018)'!F25</f>
        <v>0</v>
      </c>
      <c r="G25" s="131">
        <f>'3.1 (2018)'!G25+'3.2 (2018)'!G25</f>
        <v>0</v>
      </c>
      <c r="H25" s="131">
        <f>'3.1 (2018)'!H25+'3.2 (2018)'!H25</f>
        <v>0</v>
      </c>
      <c r="I25" s="131">
        <f>'3.1 (2018)'!I25+'3.2 (2018)'!I25</f>
        <v>0</v>
      </c>
      <c r="J25" s="131">
        <f>'3.1 (2018)'!J25+'3.2 (2018)'!J25</f>
        <v>0</v>
      </c>
    </row>
    <row r="26" spans="1:10" ht="15">
      <c r="A26" s="122" t="s">
        <v>210</v>
      </c>
      <c r="B26" s="130"/>
      <c r="C26" s="130"/>
      <c r="D26" s="131"/>
      <c r="E26" s="131"/>
      <c r="F26" s="131"/>
      <c r="G26" s="131"/>
      <c r="H26" s="131"/>
      <c r="I26" s="131"/>
      <c r="J26" s="131"/>
    </row>
    <row r="27" spans="1:10" ht="15.75" customHeight="1">
      <c r="A27" s="122" t="s">
        <v>212</v>
      </c>
      <c r="B27" s="130">
        <v>240</v>
      </c>
      <c r="C27" s="130"/>
      <c r="D27" s="131"/>
      <c r="E27" s="131"/>
      <c r="F27" s="131"/>
      <c r="G27" s="131"/>
      <c r="H27" s="131"/>
      <c r="I27" s="131"/>
      <c r="J27" s="131"/>
    </row>
    <row r="28" spans="1:10" ht="9.75" customHeight="1">
      <c r="A28" s="122"/>
      <c r="B28" s="130"/>
      <c r="C28" s="130"/>
      <c r="D28" s="131"/>
      <c r="E28" s="131"/>
      <c r="F28" s="131"/>
      <c r="G28" s="131"/>
      <c r="H28" s="131"/>
      <c r="I28" s="131"/>
      <c r="J28" s="131"/>
    </row>
    <row r="29" spans="1:10" ht="30">
      <c r="A29" s="122" t="s">
        <v>213</v>
      </c>
      <c r="B29" s="130">
        <v>250</v>
      </c>
      <c r="C29" s="130">
        <v>244</v>
      </c>
      <c r="D29" s="131">
        <f>SUM(E29:I29)</f>
        <v>0</v>
      </c>
      <c r="E29" s="131">
        <f>'3.1 (2018)'!E29+'3.2 (2018)'!E29</f>
        <v>0</v>
      </c>
      <c r="F29" s="131">
        <f>'3.1 (2018)'!F29+'3.2 (2018)'!F29</f>
        <v>0</v>
      </c>
      <c r="G29" s="131">
        <f>'3.1 (2018)'!G29+'3.2 (2018)'!G29</f>
        <v>0</v>
      </c>
      <c r="H29" s="131">
        <f>'3.1 (2018)'!H29+'3.2 (2018)'!H29</f>
        <v>0</v>
      </c>
      <c r="I29" s="131">
        <f>'3.1 (2018)'!I29+'3.2 (2018)'!I29</f>
        <v>0</v>
      </c>
      <c r="J29" s="131">
        <f>'3.1 (2018)'!J29+'3.2 (2018)'!J29</f>
        <v>0</v>
      </c>
    </row>
    <row r="30" spans="1:10" ht="30">
      <c r="A30" s="122" t="s">
        <v>214</v>
      </c>
      <c r="B30" s="130">
        <v>260</v>
      </c>
      <c r="C30" s="130" t="s">
        <v>72</v>
      </c>
      <c r="D30" s="131">
        <f>SUM(E30:I30)</f>
        <v>6829409.34</v>
      </c>
      <c r="E30" s="131">
        <f>'3.1 (2018)'!E30+'3.2 (2018)'!E30</f>
        <v>4504320.2299999995</v>
      </c>
      <c r="F30" s="131">
        <f>'3.1 (2018)'!F30+'3.2 (2018)'!F30</f>
        <v>1720272.33</v>
      </c>
      <c r="G30" s="131">
        <f>'3.1 (2018)'!G30+'3.2 (2018)'!G30</f>
        <v>0</v>
      </c>
      <c r="H30" s="131">
        <f>'3.1 (2018)'!H30+'3.2 (2018)'!H30</f>
        <v>0</v>
      </c>
      <c r="I30" s="131">
        <f>'3.1 (2018)'!I30+'3.2 (2018)'!I30</f>
        <v>604816.78</v>
      </c>
      <c r="J30" s="131">
        <f>'3.1 (2018)'!J30+'3.2 (2018)'!J30</f>
        <v>0</v>
      </c>
    </row>
    <row r="31" spans="1:10" ht="9" customHeight="1">
      <c r="A31" s="122"/>
      <c r="B31" s="120"/>
      <c r="C31" s="120"/>
      <c r="D31" s="131"/>
      <c r="E31" s="131"/>
      <c r="F31" s="131"/>
      <c r="G31" s="131"/>
      <c r="H31" s="131"/>
      <c r="I31" s="131"/>
      <c r="J31" s="131"/>
    </row>
    <row r="32" spans="1:10" ht="9" customHeight="1">
      <c r="A32" s="122"/>
      <c r="B32" s="120"/>
      <c r="C32" s="120"/>
      <c r="D32" s="131"/>
      <c r="E32" s="131"/>
      <c r="F32" s="131"/>
      <c r="G32" s="131"/>
      <c r="H32" s="131"/>
      <c r="I32" s="131"/>
      <c r="J32" s="131"/>
    </row>
    <row r="33" spans="1:10" ht="28.5">
      <c r="A33" s="121" t="s">
        <v>215</v>
      </c>
      <c r="B33" s="120">
        <v>300</v>
      </c>
      <c r="C33" s="120" t="s">
        <v>72</v>
      </c>
      <c r="D33" s="131"/>
      <c r="E33" s="131"/>
      <c r="F33" s="131"/>
      <c r="G33" s="131"/>
      <c r="H33" s="131"/>
      <c r="I33" s="131"/>
      <c r="J33" s="131"/>
    </row>
    <row r="34" spans="1:10" ht="15" customHeight="1">
      <c r="A34" s="122" t="s">
        <v>216</v>
      </c>
      <c r="B34" s="120">
        <v>310</v>
      </c>
      <c r="C34" s="120"/>
      <c r="D34" s="131"/>
      <c r="E34" s="131"/>
      <c r="F34" s="131"/>
      <c r="G34" s="131"/>
      <c r="H34" s="131"/>
      <c r="I34" s="131"/>
      <c r="J34" s="131"/>
    </row>
    <row r="35" spans="1:10" ht="15" customHeight="1">
      <c r="A35" s="122" t="s">
        <v>217</v>
      </c>
      <c r="B35" s="120">
        <v>320</v>
      </c>
      <c r="C35" s="120"/>
      <c r="D35" s="131"/>
      <c r="E35" s="131"/>
      <c r="F35" s="131"/>
      <c r="G35" s="131"/>
      <c r="H35" s="131"/>
      <c r="I35" s="131"/>
      <c r="J35" s="131"/>
    </row>
    <row r="36" spans="1:10" ht="15" customHeight="1">
      <c r="A36" s="122" t="s">
        <v>218</v>
      </c>
      <c r="B36" s="120">
        <v>400</v>
      </c>
      <c r="C36" s="120"/>
      <c r="D36" s="131"/>
      <c r="E36" s="131"/>
      <c r="F36" s="131"/>
      <c r="G36" s="131"/>
      <c r="H36" s="131"/>
      <c r="I36" s="131"/>
      <c r="J36" s="131"/>
    </row>
    <row r="37" spans="1:10" ht="15" customHeight="1">
      <c r="A37" s="122" t="s">
        <v>219</v>
      </c>
      <c r="B37" s="120">
        <v>410</v>
      </c>
      <c r="C37" s="120"/>
      <c r="D37" s="131"/>
      <c r="E37" s="131"/>
      <c r="F37" s="131"/>
      <c r="G37" s="131"/>
      <c r="H37" s="131"/>
      <c r="I37" s="131"/>
      <c r="J37" s="131"/>
    </row>
    <row r="38" spans="1:10" ht="15" customHeight="1">
      <c r="A38" s="122" t="s">
        <v>220</v>
      </c>
      <c r="B38" s="120">
        <v>420</v>
      </c>
      <c r="C38" s="120"/>
      <c r="D38" s="131"/>
      <c r="E38" s="131"/>
      <c r="F38" s="131"/>
      <c r="G38" s="131"/>
      <c r="H38" s="131"/>
      <c r="I38" s="131"/>
      <c r="J38" s="131"/>
    </row>
    <row r="39" spans="1:10" ht="15" customHeight="1">
      <c r="A39" s="122" t="s">
        <v>221</v>
      </c>
      <c r="B39" s="120">
        <v>500</v>
      </c>
      <c r="C39" s="120" t="s">
        <v>72</v>
      </c>
      <c r="D39" s="131">
        <f>SUM(E39:I39)</f>
        <v>170915.07</v>
      </c>
      <c r="E39" s="131">
        <f>'3.1 (2018)'!E39+'3.2 (2018)'!E39</f>
        <v>169298.29</v>
      </c>
      <c r="F39" s="131">
        <f>'3.1 (2018)'!F39+'3.2 (2018)'!F39</f>
        <v>0</v>
      </c>
      <c r="G39" s="131">
        <f>'3.1 (2018)'!G39+'3.2 (2018)'!G39</f>
        <v>0</v>
      </c>
      <c r="H39" s="131">
        <f>'3.1 (2018)'!H39+'3.2 (2018)'!H39</f>
        <v>0</v>
      </c>
      <c r="I39" s="131">
        <f>'3.1 (2018)'!I39+'3.2 (2018)'!I39</f>
        <v>1616.78</v>
      </c>
      <c r="J39" s="131">
        <f>'3.1 (2018)'!J39+'3.2 (2018)'!J39</f>
        <v>0</v>
      </c>
    </row>
    <row r="40" spans="1:10" ht="15" customHeight="1">
      <c r="A40" s="122" t="s">
        <v>222</v>
      </c>
      <c r="B40" s="120">
        <v>600</v>
      </c>
      <c r="C40" s="120" t="s">
        <v>72</v>
      </c>
      <c r="D40" s="131">
        <f>SUM(E40:I40)</f>
        <v>0</v>
      </c>
      <c r="E40" s="131">
        <f>'3.1 (2018)'!E40+'3.2 (2018)'!E40</f>
        <v>0</v>
      </c>
      <c r="F40" s="131">
        <f>'3.1 (2018)'!F40+'3.2 (2018)'!F40</f>
        <v>0</v>
      </c>
      <c r="G40" s="131">
        <f>'3.1 (2018)'!G40+'3.2 (2018)'!G40</f>
        <v>0</v>
      </c>
      <c r="H40" s="131">
        <f>'3.1 (2018)'!H40+'3.2 (2018)'!H40</f>
        <v>0</v>
      </c>
      <c r="I40" s="131">
        <f>'3.1 (2018)'!I40+'3.2 (2018)'!I40</f>
        <v>0</v>
      </c>
      <c r="J40" s="131">
        <f>'3.1 (2018)'!J40+'3.2 (2018)'!J40</f>
        <v>0</v>
      </c>
    </row>
    <row r="41" spans="1:10" ht="12.75">
      <c r="A41" s="50"/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/>
  <mergeCells count="12"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1">
      <selection activeCell="E19" sqref="E19"/>
    </sheetView>
  </sheetViews>
  <sheetFormatPr defaultColWidth="8.875" defaultRowHeight="12.75"/>
  <cols>
    <col min="1" max="1" width="38.375" style="136" customWidth="1"/>
    <col min="2" max="2" width="6.75390625" style="136" customWidth="1"/>
    <col min="3" max="3" width="9.25390625" style="136" customWidth="1"/>
    <col min="4" max="5" width="15.125" style="136" customWidth="1"/>
    <col min="6" max="6" width="14.375" style="136" customWidth="1"/>
    <col min="7" max="7" width="7.75390625" style="136" customWidth="1"/>
    <col min="8" max="8" width="8.125" style="136" customWidth="1"/>
    <col min="9" max="9" width="14.125" style="136" customWidth="1"/>
    <col min="10" max="10" width="8.00390625" style="136" customWidth="1"/>
    <col min="11" max="16384" width="8.875" style="136" customWidth="1"/>
  </cols>
  <sheetData>
    <row r="1" spans="1:10" ht="12.75">
      <c r="A1" s="245" t="s">
        <v>255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2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44.25" customHeight="1">
      <c r="A4" s="138" t="s">
        <v>23</v>
      </c>
      <c r="B4" s="138" t="s">
        <v>188</v>
      </c>
      <c r="C4" s="138" t="s">
        <v>189</v>
      </c>
      <c r="D4" s="244" t="s">
        <v>190</v>
      </c>
      <c r="E4" s="244"/>
      <c r="F4" s="244"/>
      <c r="G4" s="244"/>
      <c r="H4" s="244"/>
      <c r="I4" s="244"/>
      <c r="J4" s="244"/>
    </row>
    <row r="5" spans="1:10" ht="12.75">
      <c r="A5" s="246"/>
      <c r="B5" s="246"/>
      <c r="C5" s="246"/>
      <c r="D5" s="244" t="s">
        <v>191</v>
      </c>
      <c r="E5" s="244"/>
      <c r="F5" s="244"/>
      <c r="G5" s="244"/>
      <c r="H5" s="244"/>
      <c r="I5" s="244"/>
      <c r="J5" s="244"/>
    </row>
    <row r="6" spans="1:10" ht="51" customHeight="1">
      <c r="A6" s="246"/>
      <c r="B6" s="246"/>
      <c r="C6" s="246"/>
      <c r="D6" s="244"/>
      <c r="E6" s="244" t="s">
        <v>192</v>
      </c>
      <c r="F6" s="242" t="s">
        <v>193</v>
      </c>
      <c r="G6" s="244" t="s">
        <v>194</v>
      </c>
      <c r="H6" s="242" t="s">
        <v>195</v>
      </c>
      <c r="I6" s="244" t="s">
        <v>196</v>
      </c>
      <c r="J6" s="244"/>
    </row>
    <row r="7" spans="1:10" ht="18.75" customHeight="1">
      <c r="A7" s="246"/>
      <c r="B7" s="246"/>
      <c r="C7" s="246"/>
      <c r="D7" s="244"/>
      <c r="E7" s="244"/>
      <c r="F7" s="243"/>
      <c r="G7" s="244"/>
      <c r="H7" s="243"/>
      <c r="I7" s="138" t="s">
        <v>191</v>
      </c>
      <c r="J7" s="138" t="s">
        <v>197</v>
      </c>
    </row>
    <row r="8" spans="1:10" ht="12.7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8.5">
      <c r="A9" s="140" t="s">
        <v>198</v>
      </c>
      <c r="B9" s="141">
        <v>100</v>
      </c>
      <c r="C9" s="141" t="s">
        <v>72</v>
      </c>
      <c r="D9" s="142">
        <f>SUM(D12:D17)</f>
        <v>4715740.17</v>
      </c>
      <c r="E9" s="142">
        <f aca="true" t="shared" si="0" ref="E9:J9">SUM(E12:E17)</f>
        <v>3829820</v>
      </c>
      <c r="F9" s="142">
        <f t="shared" si="0"/>
        <v>282720.17</v>
      </c>
      <c r="G9" s="142">
        <f t="shared" si="0"/>
        <v>0</v>
      </c>
      <c r="H9" s="142">
        <f t="shared" si="0"/>
        <v>0</v>
      </c>
      <c r="I9" s="142">
        <f t="shared" si="0"/>
        <v>603200</v>
      </c>
      <c r="J9" s="142">
        <f t="shared" si="0"/>
        <v>0</v>
      </c>
    </row>
    <row r="10" spans="1:10" ht="15">
      <c r="A10" s="143" t="s">
        <v>199</v>
      </c>
      <c r="B10" s="141">
        <v>110</v>
      </c>
      <c r="C10" s="141">
        <v>180</v>
      </c>
      <c r="D10" s="142"/>
      <c r="E10" s="142" t="s">
        <v>72</v>
      </c>
      <c r="F10" s="142" t="s">
        <v>72</v>
      </c>
      <c r="G10" s="142" t="s">
        <v>72</v>
      </c>
      <c r="H10" s="142" t="s">
        <v>72</v>
      </c>
      <c r="I10" s="142"/>
      <c r="J10" s="142" t="s">
        <v>72</v>
      </c>
    </row>
    <row r="11" spans="1:10" ht="15">
      <c r="A11" s="143"/>
      <c r="B11" s="141"/>
      <c r="C11" s="141"/>
      <c r="D11" s="142"/>
      <c r="E11" s="142"/>
      <c r="F11" s="142"/>
      <c r="G11" s="142"/>
      <c r="H11" s="142"/>
      <c r="I11" s="142"/>
      <c r="J11" s="142"/>
    </row>
    <row r="12" spans="1:10" ht="15">
      <c r="A12" s="143" t="s">
        <v>200</v>
      </c>
      <c r="B12" s="141">
        <v>120</v>
      </c>
      <c r="C12" s="141" t="s">
        <v>253</v>
      </c>
      <c r="D12" s="142">
        <f>SUM(E12:I12)</f>
        <v>4433020</v>
      </c>
      <c r="E12" s="142">
        <f>E19-E39</f>
        <v>3829820</v>
      </c>
      <c r="F12" s="142" t="s">
        <v>72</v>
      </c>
      <c r="G12" s="142" t="s">
        <v>72</v>
      </c>
      <c r="H12" s="142"/>
      <c r="I12" s="142">
        <v>603200</v>
      </c>
      <c r="J12" s="142"/>
    </row>
    <row r="13" spans="1:10" ht="26.25" customHeight="1">
      <c r="A13" s="143" t="s">
        <v>201</v>
      </c>
      <c r="B13" s="141">
        <v>130</v>
      </c>
      <c r="C13" s="141"/>
      <c r="D13" s="142"/>
      <c r="E13" s="142" t="s">
        <v>72</v>
      </c>
      <c r="F13" s="142" t="s">
        <v>72</v>
      </c>
      <c r="G13" s="142" t="s">
        <v>72</v>
      </c>
      <c r="H13" s="142" t="s">
        <v>72</v>
      </c>
      <c r="I13" s="142"/>
      <c r="J13" s="142" t="s">
        <v>72</v>
      </c>
    </row>
    <row r="14" spans="1:10" ht="58.5" customHeight="1">
      <c r="A14" s="143" t="s">
        <v>202</v>
      </c>
      <c r="B14" s="141">
        <v>140</v>
      </c>
      <c r="C14" s="141"/>
      <c r="D14" s="142"/>
      <c r="E14" s="142" t="s">
        <v>72</v>
      </c>
      <c r="F14" s="142" t="s">
        <v>72</v>
      </c>
      <c r="G14" s="142" t="s">
        <v>72</v>
      </c>
      <c r="H14" s="142" t="s">
        <v>72</v>
      </c>
      <c r="I14" s="142"/>
      <c r="J14" s="142" t="s">
        <v>72</v>
      </c>
    </row>
    <row r="15" spans="1:10" ht="24.75" customHeight="1">
      <c r="A15" s="143" t="s">
        <v>203</v>
      </c>
      <c r="B15" s="141">
        <v>150</v>
      </c>
      <c r="C15" s="141">
        <v>180</v>
      </c>
      <c r="D15" s="142">
        <f>SUM(E15:I15)</f>
        <v>282720.17</v>
      </c>
      <c r="E15" s="142" t="s">
        <v>72</v>
      </c>
      <c r="F15" s="142">
        <f>F19-F39</f>
        <v>282720.17</v>
      </c>
      <c r="G15" s="142"/>
      <c r="H15" s="142" t="s">
        <v>72</v>
      </c>
      <c r="I15" s="142" t="s">
        <v>72</v>
      </c>
      <c r="J15" s="142" t="s">
        <v>72</v>
      </c>
    </row>
    <row r="16" spans="1:10" ht="15" customHeight="1">
      <c r="A16" s="143" t="s">
        <v>204</v>
      </c>
      <c r="B16" s="141">
        <v>160</v>
      </c>
      <c r="C16" s="141"/>
      <c r="D16" s="142"/>
      <c r="E16" s="142" t="s">
        <v>72</v>
      </c>
      <c r="F16" s="142" t="s">
        <v>72</v>
      </c>
      <c r="G16" s="142" t="s">
        <v>72</v>
      </c>
      <c r="H16" s="142" t="s">
        <v>72</v>
      </c>
      <c r="I16" s="142"/>
      <c r="J16" s="142" t="s">
        <v>72</v>
      </c>
    </row>
    <row r="17" spans="1:10" ht="16.5" customHeight="1">
      <c r="A17" s="143" t="s">
        <v>205</v>
      </c>
      <c r="B17" s="141">
        <v>180</v>
      </c>
      <c r="C17" s="141" t="s">
        <v>72</v>
      </c>
      <c r="D17" s="142"/>
      <c r="E17" s="142" t="s">
        <v>72</v>
      </c>
      <c r="F17" s="142" t="s">
        <v>72</v>
      </c>
      <c r="G17" s="142" t="s">
        <v>72</v>
      </c>
      <c r="H17" s="142" t="s">
        <v>72</v>
      </c>
      <c r="I17" s="142"/>
      <c r="J17" s="142" t="s">
        <v>72</v>
      </c>
    </row>
    <row r="18" spans="1:10" ht="9" customHeight="1">
      <c r="A18" s="143"/>
      <c r="B18" s="141"/>
      <c r="C18" s="141"/>
      <c r="D18" s="142"/>
      <c r="E18" s="142"/>
      <c r="F18" s="142"/>
      <c r="G18" s="142"/>
      <c r="H18" s="142"/>
      <c r="I18" s="142"/>
      <c r="J18" s="142"/>
    </row>
    <row r="19" spans="1:10" ht="27" customHeight="1">
      <c r="A19" s="140" t="s">
        <v>206</v>
      </c>
      <c r="B19" s="141">
        <v>200</v>
      </c>
      <c r="C19" s="141" t="s">
        <v>72</v>
      </c>
      <c r="D19" s="144">
        <f aca="true" t="shared" si="1" ref="D19:I19">D20+D25+D29+D30</f>
        <v>4717356.95</v>
      </c>
      <c r="E19" s="144">
        <f t="shared" si="1"/>
        <v>3829820</v>
      </c>
      <c r="F19" s="144">
        <f t="shared" si="1"/>
        <v>282720.17</v>
      </c>
      <c r="G19" s="144">
        <f t="shared" si="1"/>
        <v>0</v>
      </c>
      <c r="H19" s="144">
        <f t="shared" si="1"/>
        <v>0</v>
      </c>
      <c r="I19" s="144">
        <f t="shared" si="1"/>
        <v>604816.78</v>
      </c>
      <c r="J19" s="144">
        <f>J20+J23+J29+J30</f>
        <v>0</v>
      </c>
    </row>
    <row r="20" spans="1:10" ht="27" customHeight="1">
      <c r="A20" s="143" t="s">
        <v>207</v>
      </c>
      <c r="B20" s="141">
        <v>210</v>
      </c>
      <c r="C20" s="141" t="s">
        <v>250</v>
      </c>
      <c r="D20" s="144">
        <f>SUM(E20:I20)</f>
        <v>234965.41999999998</v>
      </c>
      <c r="E20" s="144">
        <f>120745.25-100000</f>
        <v>20745.25</v>
      </c>
      <c r="F20" s="144">
        <f>192000+22220.17</f>
        <v>214220.16999999998</v>
      </c>
      <c r="G20" s="144"/>
      <c r="H20" s="144"/>
      <c r="I20" s="144"/>
      <c r="J20" s="144"/>
    </row>
    <row r="21" spans="1:10" ht="30">
      <c r="A21" s="143" t="s">
        <v>208</v>
      </c>
      <c r="B21" s="141"/>
      <c r="C21" s="141" t="s">
        <v>251</v>
      </c>
      <c r="D21" s="144">
        <f>SUM(E21:I21)</f>
        <v>42965.42</v>
      </c>
      <c r="E21" s="144">
        <f>120745.25-100000</f>
        <v>20745.25</v>
      </c>
      <c r="F21" s="144">
        <v>22220.17</v>
      </c>
      <c r="G21" s="144"/>
      <c r="H21" s="144"/>
      <c r="I21" s="144"/>
      <c r="J21" s="144"/>
    </row>
    <row r="22" spans="1:10" ht="15">
      <c r="A22" s="143"/>
      <c r="B22" s="141"/>
      <c r="C22" s="141"/>
      <c r="D22" s="144"/>
      <c r="E22" s="144"/>
      <c r="F22" s="144"/>
      <c r="G22" s="144"/>
      <c r="H22" s="144"/>
      <c r="I22" s="144"/>
      <c r="J22" s="144"/>
    </row>
    <row r="23" spans="1:10" ht="30">
      <c r="A23" s="143" t="s">
        <v>209</v>
      </c>
      <c r="B23" s="141">
        <v>220</v>
      </c>
      <c r="C23" s="141">
        <v>321</v>
      </c>
      <c r="D23" s="144">
        <f>SUM(E23:I23)</f>
        <v>0</v>
      </c>
      <c r="E23" s="144"/>
      <c r="F23" s="144"/>
      <c r="G23" s="144"/>
      <c r="H23" s="144"/>
      <c r="I23" s="144"/>
      <c r="J23" s="144"/>
    </row>
    <row r="24" spans="1:10" ht="15">
      <c r="A24" s="143" t="s">
        <v>210</v>
      </c>
      <c r="B24" s="141"/>
      <c r="C24" s="141"/>
      <c r="D24" s="144"/>
      <c r="E24" s="144"/>
      <c r="F24" s="144"/>
      <c r="G24" s="144"/>
      <c r="H24" s="144"/>
      <c r="I24" s="144"/>
      <c r="J24" s="144"/>
    </row>
    <row r="25" spans="1:10" ht="30">
      <c r="A25" s="143" t="s">
        <v>211</v>
      </c>
      <c r="B25" s="141">
        <v>230</v>
      </c>
      <c r="C25" s="141" t="s">
        <v>252</v>
      </c>
      <c r="D25" s="144">
        <f>SUM(E25:I25)</f>
        <v>6632.12</v>
      </c>
      <c r="E25" s="144">
        <v>6632.12</v>
      </c>
      <c r="F25" s="144"/>
      <c r="G25" s="144"/>
      <c r="H25" s="144"/>
      <c r="I25" s="144"/>
      <c r="J25" s="144"/>
    </row>
    <row r="26" spans="1:10" ht="15">
      <c r="A26" s="143" t="s">
        <v>210</v>
      </c>
      <c r="B26" s="141"/>
      <c r="C26" s="141"/>
      <c r="D26" s="144"/>
      <c r="E26" s="144"/>
      <c r="F26" s="144"/>
      <c r="G26" s="144"/>
      <c r="H26" s="144"/>
      <c r="I26" s="144"/>
      <c r="J26" s="144"/>
    </row>
    <row r="27" spans="1:10" ht="15.75" customHeight="1">
      <c r="A27" s="143" t="s">
        <v>212</v>
      </c>
      <c r="B27" s="141">
        <v>240</v>
      </c>
      <c r="C27" s="141"/>
      <c r="D27" s="144"/>
      <c r="E27" s="144"/>
      <c r="F27" s="144"/>
      <c r="G27" s="144"/>
      <c r="H27" s="144"/>
      <c r="I27" s="144"/>
      <c r="J27" s="144"/>
    </row>
    <row r="28" spans="1:10" ht="9.75" customHeight="1">
      <c r="A28" s="143"/>
      <c r="B28" s="141"/>
      <c r="C28" s="141"/>
      <c r="D28" s="144"/>
      <c r="E28" s="144"/>
      <c r="F28" s="144"/>
      <c r="G28" s="144"/>
      <c r="H28" s="144"/>
      <c r="I28" s="144"/>
      <c r="J28" s="144"/>
    </row>
    <row r="29" spans="1:10" ht="30">
      <c r="A29" s="143" t="s">
        <v>213</v>
      </c>
      <c r="B29" s="141">
        <v>250</v>
      </c>
      <c r="C29" s="141">
        <v>244</v>
      </c>
      <c r="D29" s="144">
        <f>SUM(E29:I29)</f>
        <v>0</v>
      </c>
      <c r="E29" s="144"/>
      <c r="F29" s="144"/>
      <c r="G29" s="144"/>
      <c r="H29" s="144"/>
      <c r="I29" s="144"/>
      <c r="J29" s="144"/>
    </row>
    <row r="30" spans="1:10" ht="30">
      <c r="A30" s="143" t="s">
        <v>214</v>
      </c>
      <c r="B30" s="141">
        <v>260</v>
      </c>
      <c r="C30" s="141" t="s">
        <v>72</v>
      </c>
      <c r="D30" s="144">
        <f>SUM(E30:I30)</f>
        <v>4475759.41</v>
      </c>
      <c r="E30" s="144">
        <f>3702442.63+100000</f>
        <v>3802442.63</v>
      </c>
      <c r="F30" s="144">
        <v>68500</v>
      </c>
      <c r="G30" s="144"/>
      <c r="H30" s="144"/>
      <c r="I30" s="144">
        <f>603200+I39</f>
        <v>604816.78</v>
      </c>
      <c r="J30" s="144"/>
    </row>
    <row r="31" spans="1:10" ht="9" customHeight="1">
      <c r="A31" s="143"/>
      <c r="B31" s="141"/>
      <c r="C31" s="141"/>
      <c r="D31" s="144"/>
      <c r="E31" s="144"/>
      <c r="F31" s="144"/>
      <c r="G31" s="144"/>
      <c r="H31" s="144"/>
      <c r="I31" s="144"/>
      <c r="J31" s="144"/>
    </row>
    <row r="32" spans="1:10" ht="9" customHeight="1">
      <c r="A32" s="143"/>
      <c r="B32" s="141"/>
      <c r="C32" s="141"/>
      <c r="D32" s="144"/>
      <c r="E32" s="144"/>
      <c r="F32" s="144"/>
      <c r="G32" s="144"/>
      <c r="H32" s="144"/>
      <c r="I32" s="144"/>
      <c r="J32" s="144"/>
    </row>
    <row r="33" spans="1:10" ht="28.5">
      <c r="A33" s="140" t="s">
        <v>215</v>
      </c>
      <c r="B33" s="141">
        <v>300</v>
      </c>
      <c r="C33" s="141" t="s">
        <v>72</v>
      </c>
      <c r="D33" s="144"/>
      <c r="E33" s="144"/>
      <c r="F33" s="144"/>
      <c r="G33" s="144"/>
      <c r="H33" s="144"/>
      <c r="I33" s="144"/>
      <c r="J33" s="144"/>
    </row>
    <row r="34" spans="1:10" ht="15" customHeight="1">
      <c r="A34" s="143" t="s">
        <v>216</v>
      </c>
      <c r="B34" s="141">
        <v>310</v>
      </c>
      <c r="C34" s="141"/>
      <c r="D34" s="144"/>
      <c r="E34" s="144"/>
      <c r="F34" s="144"/>
      <c r="G34" s="144"/>
      <c r="H34" s="144"/>
      <c r="I34" s="144"/>
      <c r="J34" s="144"/>
    </row>
    <row r="35" spans="1:10" ht="15" customHeight="1">
      <c r="A35" s="143" t="s">
        <v>217</v>
      </c>
      <c r="B35" s="141">
        <v>320</v>
      </c>
      <c r="C35" s="141"/>
      <c r="D35" s="144"/>
      <c r="E35" s="144"/>
      <c r="F35" s="144"/>
      <c r="G35" s="144"/>
      <c r="H35" s="144"/>
      <c r="I35" s="144"/>
      <c r="J35" s="144"/>
    </row>
    <row r="36" spans="1:10" ht="15" customHeight="1">
      <c r="A36" s="143" t="s">
        <v>218</v>
      </c>
      <c r="B36" s="141">
        <v>400</v>
      </c>
      <c r="C36" s="141"/>
      <c r="D36" s="144"/>
      <c r="E36" s="144"/>
      <c r="F36" s="144"/>
      <c r="G36" s="144"/>
      <c r="H36" s="144"/>
      <c r="I36" s="144"/>
      <c r="J36" s="144"/>
    </row>
    <row r="37" spans="1:10" ht="15" customHeight="1">
      <c r="A37" s="143" t="s">
        <v>219</v>
      </c>
      <c r="B37" s="141">
        <v>410</v>
      </c>
      <c r="C37" s="141"/>
      <c r="D37" s="144"/>
      <c r="E37" s="144"/>
      <c r="F37" s="144"/>
      <c r="G37" s="144"/>
      <c r="H37" s="144"/>
      <c r="I37" s="144"/>
      <c r="J37" s="144"/>
    </row>
    <row r="38" spans="1:10" ht="15" customHeight="1">
      <c r="A38" s="143" t="s">
        <v>220</v>
      </c>
      <c r="B38" s="141">
        <v>420</v>
      </c>
      <c r="C38" s="141"/>
      <c r="D38" s="144"/>
      <c r="E38" s="144"/>
      <c r="F38" s="144"/>
      <c r="G38" s="144"/>
      <c r="H38" s="144"/>
      <c r="I38" s="144"/>
      <c r="J38" s="144"/>
    </row>
    <row r="39" spans="1:10" ht="15" customHeight="1">
      <c r="A39" s="143" t="s">
        <v>221</v>
      </c>
      <c r="B39" s="141">
        <v>500</v>
      </c>
      <c r="C39" s="141" t="s">
        <v>72</v>
      </c>
      <c r="D39" s="144">
        <f>SUM(E39:I39)</f>
        <v>1616.78</v>
      </c>
      <c r="E39" s="144"/>
      <c r="F39" s="144"/>
      <c r="G39" s="144"/>
      <c r="H39" s="144"/>
      <c r="I39" s="144">
        <v>1616.78</v>
      </c>
      <c r="J39" s="144"/>
    </row>
    <row r="40" spans="1:10" ht="15" customHeight="1">
      <c r="A40" s="143" t="s">
        <v>222</v>
      </c>
      <c r="B40" s="141">
        <v>600</v>
      </c>
      <c r="C40" s="141" t="s">
        <v>72</v>
      </c>
      <c r="D40" s="144">
        <f>SUM(E40:I40)</f>
        <v>0</v>
      </c>
      <c r="E40" s="144"/>
      <c r="F40" s="144"/>
      <c r="G40" s="144"/>
      <c r="H40" s="144"/>
      <c r="I40" s="144"/>
      <c r="J40" s="144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</sheetData>
  <sheetProtection/>
  <mergeCells count="12">
    <mergeCell ref="F6:F7"/>
    <mergeCell ref="G6:G7"/>
    <mergeCell ref="H6:H7"/>
    <mergeCell ref="I6:J6"/>
    <mergeCell ref="A1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41"/>
  <sheetViews>
    <sheetView zoomScalePageLayoutView="0" workbookViewId="0" topLeftCell="A25">
      <selection activeCell="E21" sqref="E21"/>
    </sheetView>
  </sheetViews>
  <sheetFormatPr defaultColWidth="8.875" defaultRowHeight="12.75"/>
  <cols>
    <col min="1" max="1" width="38.375" style="136" customWidth="1"/>
    <col min="2" max="2" width="6.75390625" style="136" customWidth="1"/>
    <col min="3" max="3" width="8.00390625" style="136" customWidth="1"/>
    <col min="4" max="4" width="16.25390625" style="136" customWidth="1"/>
    <col min="5" max="5" width="15.375" style="136" customWidth="1"/>
    <col min="6" max="6" width="14.375" style="136" customWidth="1"/>
    <col min="7" max="7" width="7.75390625" style="136" customWidth="1"/>
    <col min="8" max="8" width="8.125" style="136" customWidth="1"/>
    <col min="9" max="9" width="12.875" style="136" customWidth="1"/>
    <col min="10" max="10" width="8.00390625" style="136" customWidth="1"/>
    <col min="11" max="16384" width="8.875" style="136" customWidth="1"/>
  </cols>
  <sheetData>
    <row r="1" spans="1:10" ht="12.75">
      <c r="A1" s="245" t="s">
        <v>256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2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44.25" customHeight="1">
      <c r="A4" s="138" t="s">
        <v>23</v>
      </c>
      <c r="B4" s="138" t="s">
        <v>188</v>
      </c>
      <c r="C4" s="138" t="s">
        <v>189</v>
      </c>
      <c r="D4" s="244" t="s">
        <v>190</v>
      </c>
      <c r="E4" s="244"/>
      <c r="F4" s="244"/>
      <c r="G4" s="244"/>
      <c r="H4" s="244"/>
      <c r="I4" s="244"/>
      <c r="J4" s="244"/>
    </row>
    <row r="5" spans="1:10" ht="12.75">
      <c r="A5" s="246"/>
      <c r="B5" s="246"/>
      <c r="C5" s="246"/>
      <c r="D5" s="244" t="s">
        <v>191</v>
      </c>
      <c r="E5" s="244"/>
      <c r="F5" s="244"/>
      <c r="G5" s="244"/>
      <c r="H5" s="244"/>
      <c r="I5" s="244"/>
      <c r="J5" s="244"/>
    </row>
    <row r="6" spans="1:10" ht="51" customHeight="1">
      <c r="A6" s="246"/>
      <c r="B6" s="246"/>
      <c r="C6" s="246"/>
      <c r="D6" s="244"/>
      <c r="E6" s="244" t="s">
        <v>192</v>
      </c>
      <c r="F6" s="242" t="s">
        <v>193</v>
      </c>
      <c r="G6" s="244" t="s">
        <v>194</v>
      </c>
      <c r="H6" s="242" t="s">
        <v>195</v>
      </c>
      <c r="I6" s="244" t="s">
        <v>196</v>
      </c>
      <c r="J6" s="244"/>
    </row>
    <row r="7" spans="1:10" ht="18.75" customHeight="1">
      <c r="A7" s="246"/>
      <c r="B7" s="246"/>
      <c r="C7" s="246"/>
      <c r="D7" s="244"/>
      <c r="E7" s="244"/>
      <c r="F7" s="243"/>
      <c r="G7" s="244"/>
      <c r="H7" s="243"/>
      <c r="I7" s="138" t="s">
        <v>191</v>
      </c>
      <c r="J7" s="138" t="s">
        <v>197</v>
      </c>
    </row>
    <row r="8" spans="1:10" ht="12.7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8.5">
      <c r="A9" s="140" t="s">
        <v>198</v>
      </c>
      <c r="B9" s="141">
        <v>100</v>
      </c>
      <c r="C9" s="141" t="s">
        <v>72</v>
      </c>
      <c r="D9" s="144">
        <f>SUM(D10:D17)</f>
        <v>19631082.33</v>
      </c>
      <c r="E9" s="144">
        <f aca="true" t="shared" si="0" ref="E9:J9">SUM(E10:E17)</f>
        <v>17064910</v>
      </c>
      <c r="F9" s="144">
        <f t="shared" si="0"/>
        <v>2566172.33</v>
      </c>
      <c r="G9" s="144">
        <f t="shared" si="0"/>
        <v>0</v>
      </c>
      <c r="H9" s="144">
        <f t="shared" si="0"/>
        <v>0</v>
      </c>
      <c r="I9" s="144">
        <f t="shared" si="0"/>
        <v>0</v>
      </c>
      <c r="J9" s="144">
        <f t="shared" si="0"/>
        <v>0</v>
      </c>
    </row>
    <row r="10" spans="1:10" ht="15">
      <c r="A10" s="143" t="s">
        <v>199</v>
      </c>
      <c r="B10" s="141">
        <v>110</v>
      </c>
      <c r="C10" s="141"/>
      <c r="D10" s="141"/>
      <c r="E10" s="141" t="s">
        <v>72</v>
      </c>
      <c r="F10" s="141" t="s">
        <v>72</v>
      </c>
      <c r="G10" s="141" t="s">
        <v>72</v>
      </c>
      <c r="H10" s="141" t="s">
        <v>72</v>
      </c>
      <c r="I10" s="141"/>
      <c r="J10" s="141" t="s">
        <v>72</v>
      </c>
    </row>
    <row r="11" spans="1:10" ht="15">
      <c r="A11" s="143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5">
      <c r="A12" s="143" t="s">
        <v>200</v>
      </c>
      <c r="B12" s="141">
        <v>120</v>
      </c>
      <c r="C12" s="141">
        <v>180</v>
      </c>
      <c r="D12" s="145">
        <f>SUM(E12:I12)</f>
        <v>17064910</v>
      </c>
      <c r="E12" s="144">
        <f>E19-E39</f>
        <v>17064910</v>
      </c>
      <c r="F12" s="141" t="s">
        <v>72</v>
      </c>
      <c r="G12" s="141" t="s">
        <v>72</v>
      </c>
      <c r="H12" s="141"/>
      <c r="I12" s="141"/>
      <c r="J12" s="141"/>
    </row>
    <row r="13" spans="1:10" ht="26.25" customHeight="1">
      <c r="A13" s="143" t="s">
        <v>201</v>
      </c>
      <c r="B13" s="141">
        <v>130</v>
      </c>
      <c r="C13" s="141"/>
      <c r="D13" s="141"/>
      <c r="E13" s="141" t="s">
        <v>72</v>
      </c>
      <c r="F13" s="141" t="s">
        <v>72</v>
      </c>
      <c r="G13" s="141" t="s">
        <v>72</v>
      </c>
      <c r="H13" s="141" t="s">
        <v>72</v>
      </c>
      <c r="I13" s="141"/>
      <c r="J13" s="141" t="s">
        <v>72</v>
      </c>
    </row>
    <row r="14" spans="1:10" ht="58.5" customHeight="1">
      <c r="A14" s="143" t="s">
        <v>202</v>
      </c>
      <c r="B14" s="141">
        <v>140</v>
      </c>
      <c r="C14" s="141"/>
      <c r="D14" s="141"/>
      <c r="E14" s="141" t="s">
        <v>72</v>
      </c>
      <c r="F14" s="141" t="s">
        <v>72</v>
      </c>
      <c r="G14" s="141" t="s">
        <v>72</v>
      </c>
      <c r="H14" s="141" t="s">
        <v>72</v>
      </c>
      <c r="I14" s="141"/>
      <c r="J14" s="141" t="s">
        <v>72</v>
      </c>
    </row>
    <row r="15" spans="1:10" ht="24.75" customHeight="1">
      <c r="A15" s="143" t="s">
        <v>203</v>
      </c>
      <c r="B15" s="141">
        <v>150</v>
      </c>
      <c r="C15" s="141">
        <v>180</v>
      </c>
      <c r="D15" s="145">
        <f>SUM(E15:I15)</f>
        <v>2566172.33</v>
      </c>
      <c r="E15" s="141" t="s">
        <v>72</v>
      </c>
      <c r="F15" s="144">
        <f>F19</f>
        <v>2566172.33</v>
      </c>
      <c r="G15" s="141"/>
      <c r="H15" s="141" t="s">
        <v>72</v>
      </c>
      <c r="I15" s="141" t="s">
        <v>72</v>
      </c>
      <c r="J15" s="141" t="s">
        <v>72</v>
      </c>
    </row>
    <row r="16" spans="1:10" ht="15" customHeight="1">
      <c r="A16" s="143" t="s">
        <v>204</v>
      </c>
      <c r="B16" s="141">
        <v>160</v>
      </c>
      <c r="C16" s="141"/>
      <c r="D16" s="141"/>
      <c r="E16" s="141" t="s">
        <v>72</v>
      </c>
      <c r="F16" s="141" t="s">
        <v>72</v>
      </c>
      <c r="G16" s="141" t="s">
        <v>72</v>
      </c>
      <c r="H16" s="141" t="s">
        <v>72</v>
      </c>
      <c r="I16" s="141"/>
      <c r="J16" s="141" t="s">
        <v>72</v>
      </c>
    </row>
    <row r="17" spans="1:10" ht="16.5" customHeight="1">
      <c r="A17" s="143" t="s">
        <v>205</v>
      </c>
      <c r="B17" s="141">
        <v>180</v>
      </c>
      <c r="C17" s="141" t="s">
        <v>72</v>
      </c>
      <c r="D17" s="141"/>
      <c r="E17" s="141" t="s">
        <v>72</v>
      </c>
      <c r="F17" s="141" t="s">
        <v>72</v>
      </c>
      <c r="G17" s="141" t="s">
        <v>72</v>
      </c>
      <c r="H17" s="141" t="s">
        <v>72</v>
      </c>
      <c r="I17" s="141"/>
      <c r="J17" s="141" t="s">
        <v>72</v>
      </c>
    </row>
    <row r="18" spans="1:10" ht="9" customHeight="1">
      <c r="A18" s="143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27" customHeight="1">
      <c r="A19" s="140" t="s">
        <v>206</v>
      </c>
      <c r="B19" s="141">
        <v>200</v>
      </c>
      <c r="C19" s="141" t="s">
        <v>72</v>
      </c>
      <c r="D19" s="144">
        <f>D20+D25+D29+D30</f>
        <v>19800380.619999997</v>
      </c>
      <c r="E19" s="144">
        <f>E20+E25+E29+E30</f>
        <v>17234208.29</v>
      </c>
      <c r="F19" s="144">
        <f>F20+F25+F29+F30</f>
        <v>2566172.33</v>
      </c>
      <c r="G19" s="144">
        <f>G20+G23+G29+G30</f>
        <v>0</v>
      </c>
      <c r="H19" s="144">
        <f>H20+H23+H29+H30</f>
        <v>0</v>
      </c>
      <c r="I19" s="144">
        <f>I20+I23+I29+I30</f>
        <v>0</v>
      </c>
      <c r="J19" s="144">
        <f>J20+J23+J29+J30</f>
        <v>0</v>
      </c>
    </row>
    <row r="20" spans="1:10" ht="28.5" customHeight="1">
      <c r="A20" s="143" t="s">
        <v>207</v>
      </c>
      <c r="B20" s="141">
        <v>210</v>
      </c>
      <c r="C20" s="141" t="s">
        <v>250</v>
      </c>
      <c r="D20" s="145">
        <f>SUM(E20:I20)</f>
        <v>17446730.689999998</v>
      </c>
      <c r="E20" s="144">
        <f>14323400+E39+12322.4+2127310-100000</f>
        <v>16532330.69</v>
      </c>
      <c r="F20" s="144">
        <v>914400</v>
      </c>
      <c r="G20" s="141"/>
      <c r="H20" s="141"/>
      <c r="I20" s="141"/>
      <c r="J20" s="141"/>
    </row>
    <row r="21" spans="1:10" ht="30">
      <c r="A21" s="143" t="s">
        <v>208</v>
      </c>
      <c r="B21" s="141"/>
      <c r="C21" s="141" t="s">
        <v>251</v>
      </c>
      <c r="D21" s="145">
        <f aca="true" t="shared" si="1" ref="D21:D29">SUM(E21:I21)</f>
        <v>16520008.29</v>
      </c>
      <c r="E21" s="144">
        <f>14323400+E39+2127310-100000</f>
        <v>16520008.29</v>
      </c>
      <c r="F21" s="141"/>
      <c r="G21" s="141"/>
      <c r="H21" s="141"/>
      <c r="I21" s="141"/>
      <c r="J21" s="141"/>
    </row>
    <row r="22" spans="1:10" ht="15">
      <c r="A22" s="143"/>
      <c r="B22" s="141"/>
      <c r="C22" s="141"/>
      <c r="D22" s="145"/>
      <c r="E22" s="145"/>
      <c r="F22" s="141"/>
      <c r="G22" s="141"/>
      <c r="H22" s="141"/>
      <c r="I22" s="141"/>
      <c r="J22" s="141"/>
    </row>
    <row r="23" spans="1:10" ht="32.25" customHeight="1">
      <c r="A23" s="143" t="s">
        <v>209</v>
      </c>
      <c r="B23" s="141">
        <v>220</v>
      </c>
      <c r="C23" s="141">
        <v>321</v>
      </c>
      <c r="D23" s="145">
        <f t="shared" si="1"/>
        <v>0</v>
      </c>
      <c r="E23" s="141"/>
      <c r="F23" s="141"/>
      <c r="G23" s="141"/>
      <c r="H23" s="141"/>
      <c r="I23" s="141"/>
      <c r="J23" s="141"/>
    </row>
    <row r="24" spans="1:10" ht="15">
      <c r="A24" s="143" t="s">
        <v>210</v>
      </c>
      <c r="B24" s="141"/>
      <c r="C24" s="141"/>
      <c r="D24" s="145"/>
      <c r="E24" s="141"/>
      <c r="F24" s="141"/>
      <c r="G24" s="141"/>
      <c r="H24" s="141"/>
      <c r="I24" s="141"/>
      <c r="J24" s="141"/>
    </row>
    <row r="25" spans="1:10" ht="30">
      <c r="A25" s="143" t="s">
        <v>211</v>
      </c>
      <c r="B25" s="141">
        <v>230</v>
      </c>
      <c r="C25" s="141" t="s">
        <v>252</v>
      </c>
      <c r="D25" s="145">
        <f t="shared" si="1"/>
        <v>0</v>
      </c>
      <c r="E25" s="141"/>
      <c r="F25" s="141"/>
      <c r="G25" s="141"/>
      <c r="H25" s="141"/>
      <c r="I25" s="141"/>
      <c r="J25" s="141"/>
    </row>
    <row r="26" spans="1:10" ht="15">
      <c r="A26" s="143" t="s">
        <v>210</v>
      </c>
      <c r="B26" s="141"/>
      <c r="C26" s="141"/>
      <c r="D26" s="145"/>
      <c r="E26" s="141"/>
      <c r="F26" s="141"/>
      <c r="G26" s="141"/>
      <c r="H26" s="141"/>
      <c r="I26" s="141"/>
      <c r="J26" s="141"/>
    </row>
    <row r="27" spans="1:10" ht="15.75" customHeight="1">
      <c r="A27" s="143" t="s">
        <v>212</v>
      </c>
      <c r="B27" s="141">
        <v>240</v>
      </c>
      <c r="C27" s="141"/>
      <c r="D27" s="145">
        <f t="shared" si="1"/>
        <v>0</v>
      </c>
      <c r="E27" s="141"/>
      <c r="F27" s="141"/>
      <c r="G27" s="141"/>
      <c r="H27" s="141"/>
      <c r="I27" s="141"/>
      <c r="J27" s="141"/>
    </row>
    <row r="28" spans="1:10" ht="9.75" customHeight="1">
      <c r="A28" s="143"/>
      <c r="B28" s="141"/>
      <c r="C28" s="141"/>
      <c r="D28" s="145"/>
      <c r="E28" s="141"/>
      <c r="F28" s="141"/>
      <c r="G28" s="141"/>
      <c r="H28" s="141"/>
      <c r="I28" s="141"/>
      <c r="J28" s="141"/>
    </row>
    <row r="29" spans="1:10" ht="30">
      <c r="A29" s="143" t="s">
        <v>213</v>
      </c>
      <c r="B29" s="141">
        <v>250</v>
      </c>
      <c r="C29" s="141">
        <v>244</v>
      </c>
      <c r="D29" s="145">
        <f t="shared" si="1"/>
        <v>0</v>
      </c>
      <c r="E29" s="141"/>
      <c r="F29" s="141"/>
      <c r="G29" s="141"/>
      <c r="H29" s="141"/>
      <c r="I29" s="141"/>
      <c r="J29" s="141"/>
    </row>
    <row r="30" spans="1:10" ht="30">
      <c r="A30" s="143" t="s">
        <v>214</v>
      </c>
      <c r="B30" s="141">
        <v>260</v>
      </c>
      <c r="C30" s="141" t="s">
        <v>72</v>
      </c>
      <c r="D30" s="145">
        <f>SUM(E30:I30)</f>
        <v>2353649.93</v>
      </c>
      <c r="E30" s="144">
        <v>701877.6</v>
      </c>
      <c r="F30" s="144">
        <f>1095500+33000+663037.33+12100-150000-1865</f>
        <v>1651772.33</v>
      </c>
      <c r="G30" s="141"/>
      <c r="H30" s="141"/>
      <c r="I30" s="141"/>
      <c r="J30" s="141"/>
    </row>
    <row r="31" spans="1:10" ht="9" customHeight="1">
      <c r="A31" s="143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ht="9" customHeight="1">
      <c r="A32" s="143"/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28.5">
      <c r="A33" s="140" t="s">
        <v>215</v>
      </c>
      <c r="B33" s="141">
        <v>300</v>
      </c>
      <c r="C33" s="141" t="s">
        <v>72</v>
      </c>
      <c r="D33" s="141"/>
      <c r="E33" s="141"/>
      <c r="F33" s="141"/>
      <c r="G33" s="141"/>
      <c r="H33" s="141"/>
      <c r="I33" s="141"/>
      <c r="J33" s="141"/>
    </row>
    <row r="34" spans="1:10" ht="15" customHeight="1">
      <c r="A34" s="143" t="s">
        <v>216</v>
      </c>
      <c r="B34" s="141">
        <v>310</v>
      </c>
      <c r="C34" s="141"/>
      <c r="D34" s="141"/>
      <c r="E34" s="141"/>
      <c r="F34" s="141"/>
      <c r="G34" s="141"/>
      <c r="H34" s="141"/>
      <c r="I34" s="141"/>
      <c r="J34" s="141"/>
    </row>
    <row r="35" spans="1:10" ht="15" customHeight="1">
      <c r="A35" s="143" t="s">
        <v>217</v>
      </c>
      <c r="B35" s="141">
        <v>320</v>
      </c>
      <c r="C35" s="141"/>
      <c r="D35" s="141"/>
      <c r="E35" s="141"/>
      <c r="F35" s="141"/>
      <c r="G35" s="141"/>
      <c r="H35" s="141"/>
      <c r="I35" s="141"/>
      <c r="J35" s="141"/>
    </row>
    <row r="36" spans="1:10" ht="15" customHeight="1">
      <c r="A36" s="143" t="s">
        <v>218</v>
      </c>
      <c r="B36" s="141">
        <v>400</v>
      </c>
      <c r="C36" s="141"/>
      <c r="D36" s="141"/>
      <c r="E36" s="141"/>
      <c r="F36" s="141"/>
      <c r="G36" s="141"/>
      <c r="H36" s="141"/>
      <c r="I36" s="141"/>
      <c r="J36" s="141"/>
    </row>
    <row r="37" spans="1:10" ht="15" customHeight="1">
      <c r="A37" s="143" t="s">
        <v>219</v>
      </c>
      <c r="B37" s="141">
        <v>410</v>
      </c>
      <c r="C37" s="141"/>
      <c r="D37" s="141"/>
      <c r="E37" s="141"/>
      <c r="F37" s="141"/>
      <c r="G37" s="141"/>
      <c r="H37" s="141"/>
      <c r="I37" s="141"/>
      <c r="J37" s="141"/>
    </row>
    <row r="38" spans="1:10" ht="15" customHeight="1">
      <c r="A38" s="143" t="s">
        <v>220</v>
      </c>
      <c r="B38" s="141">
        <v>420</v>
      </c>
      <c r="C38" s="141"/>
      <c r="D38" s="141"/>
      <c r="E38" s="141"/>
      <c r="F38" s="141"/>
      <c r="G38" s="141"/>
      <c r="H38" s="141"/>
      <c r="I38" s="141"/>
      <c r="J38" s="141"/>
    </row>
    <row r="39" spans="1:10" ht="15" customHeight="1">
      <c r="A39" s="143" t="s">
        <v>221</v>
      </c>
      <c r="B39" s="141">
        <v>500</v>
      </c>
      <c r="C39" s="141" t="s">
        <v>72</v>
      </c>
      <c r="D39" s="144">
        <f>SUM(E39:I39)</f>
        <v>169298.29</v>
      </c>
      <c r="E39" s="144">
        <v>169298.29</v>
      </c>
      <c r="F39" s="141"/>
      <c r="G39" s="141"/>
      <c r="H39" s="141"/>
      <c r="I39" s="141"/>
      <c r="J39" s="141"/>
    </row>
    <row r="40" spans="1:10" ht="15" customHeight="1">
      <c r="A40" s="143" t="s">
        <v>222</v>
      </c>
      <c r="B40" s="141">
        <v>600</v>
      </c>
      <c r="C40" s="141" t="s">
        <v>72</v>
      </c>
      <c r="D40" s="144">
        <f>SUM(E40:I40)</f>
        <v>0</v>
      </c>
      <c r="E40" s="141"/>
      <c r="F40" s="141"/>
      <c r="G40" s="141"/>
      <c r="H40" s="141"/>
      <c r="I40" s="141"/>
      <c r="J40" s="141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</sheetData>
  <sheetProtection/>
  <mergeCells count="12">
    <mergeCell ref="F6:F7"/>
    <mergeCell ref="G6:G7"/>
    <mergeCell ref="H6:H7"/>
    <mergeCell ref="I6:J6"/>
    <mergeCell ref="A1:J2"/>
    <mergeCell ref="D4:J4"/>
    <mergeCell ref="A5:A7"/>
    <mergeCell ref="B5:B7"/>
    <mergeCell ref="C5:C7"/>
    <mergeCell ref="D5:D7"/>
    <mergeCell ref="E5:J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2018-12-05T13:23:04Z</cp:lastPrinted>
  <dcterms:created xsi:type="dcterms:W3CDTF">2014-08-27T11:50:54Z</dcterms:created>
  <dcterms:modified xsi:type="dcterms:W3CDTF">2018-12-06T13:36:50Z</dcterms:modified>
  <cp:category/>
  <cp:version/>
  <cp:contentType/>
  <cp:contentStatus/>
</cp:coreProperties>
</file>